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6" tabRatio="657" firstSheet="3" activeTab="10"/>
  </bookViews>
  <sheets>
    <sheet name="Summary" sheetId="1" r:id="rId1"/>
    <sheet name="Beavers" sheetId="2" r:id="rId2"/>
    <sheet name="Bowling Stones" sheetId="3" r:id="rId3"/>
    <sheet name="Chasers" sheetId="4" r:id="rId4"/>
    <sheet name="Components" sheetId="5" r:id="rId5"/>
    <sheet name="Double Tops" sheetId="6" r:id="rId6"/>
    <sheet name="Dynamos" sheetId="7" r:id="rId7"/>
    <sheet name="No Hopers" sheetId="8" r:id="rId8"/>
    <sheet name="Offenham RBL" sheetId="9" r:id="rId9"/>
    <sheet name="Orleans" sheetId="10" r:id="rId10"/>
    <sheet name="The Wicks" sheetId="11" r:id="rId11"/>
  </sheets>
  <definedNames>
    <definedName name="_xlfn.SINGLE" hidden="1">#NAME?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BS vs Dynamos. Wrong leg scores
20/11/2023
</t>
        </r>
      </text>
    </comment>
  </commentList>
</comments>
</file>

<file path=xl/sharedStrings.xml><?xml version="1.0" encoding="utf-8"?>
<sst xmlns="http://schemas.openxmlformats.org/spreadsheetml/2006/main" count="2145" uniqueCount="284">
  <si>
    <t>Total Legs Check</t>
  </si>
  <si>
    <t>Overall (Home &amp; Away)</t>
  </si>
  <si>
    <t>Average</t>
  </si>
  <si>
    <t>Home</t>
  </si>
  <si>
    <t>Legs Drawn</t>
  </si>
  <si>
    <t>Fines</t>
  </si>
  <si>
    <t>Points</t>
  </si>
  <si>
    <t>Drawn</t>
  </si>
  <si>
    <t>Legs Lost</t>
  </si>
  <si>
    <t>Lost</t>
  </si>
  <si>
    <t>Sex</t>
  </si>
  <si>
    <t>Away</t>
  </si>
  <si>
    <t>that played in 8 or</t>
  </si>
  <si>
    <t>more games only.</t>
  </si>
  <si>
    <t>Home Game Totals</t>
  </si>
  <si>
    <t>Away Game Totals</t>
  </si>
  <si>
    <t>Combined Game Totals</t>
  </si>
  <si>
    <t>Highest Average</t>
  </si>
  <si>
    <t>Highest Average</t>
  </si>
  <si>
    <t>v</t>
  </si>
  <si>
    <t>Drawn</t>
  </si>
  <si>
    <t>Overall</t>
  </si>
  <si>
    <t>Home</t>
  </si>
  <si>
    <t>Away</t>
  </si>
  <si>
    <t>Team Name</t>
  </si>
  <si>
    <t>Played</t>
  </si>
  <si>
    <t>Fines</t>
  </si>
  <si>
    <t>Lost</t>
  </si>
  <si>
    <t>Legs Lost</t>
  </si>
  <si>
    <t>Played</t>
  </si>
  <si>
    <t>Total Points Check</t>
  </si>
  <si>
    <t>Fine</t>
  </si>
  <si>
    <t>Points</t>
  </si>
  <si>
    <t>Won</t>
  </si>
  <si>
    <t>Overall</t>
  </si>
  <si>
    <t>Highest Score</t>
  </si>
  <si>
    <t>Gents</t>
  </si>
  <si>
    <t>F</t>
  </si>
  <si>
    <t>Games</t>
  </si>
  <si>
    <t>Played</t>
  </si>
  <si>
    <t>Won</t>
  </si>
  <si>
    <t>Highest</t>
  </si>
  <si>
    <t>Result</t>
  </si>
  <si>
    <t>Legs Won</t>
  </si>
  <si>
    <t>Away</t>
  </si>
  <si>
    <t>Home</t>
  </si>
  <si>
    <t>v</t>
  </si>
  <si>
    <t>Opponents Score</t>
  </si>
  <si>
    <t>Ladies</t>
  </si>
  <si>
    <t>Legs Draw</t>
  </si>
  <si>
    <t>Note:</t>
  </si>
  <si>
    <t>Highest Averages</t>
  </si>
  <si>
    <t>are for players</t>
  </si>
  <si>
    <t>Legs</t>
  </si>
  <si>
    <t>Average</t>
  </si>
  <si>
    <t>Highest overall average</t>
  </si>
  <si>
    <t>Gents Overall</t>
  </si>
  <si>
    <t>Highest Score</t>
  </si>
  <si>
    <t>Total Games Won/Draw Check</t>
  </si>
  <si>
    <t>Opponents Score</t>
  </si>
  <si>
    <t>Result</t>
  </si>
  <si>
    <t>Legs Won</t>
  </si>
  <si>
    <t>Ladies Overall</t>
  </si>
  <si>
    <t>Drawn</t>
  </si>
  <si>
    <t>Team</t>
  </si>
  <si>
    <t>Individual</t>
  </si>
  <si>
    <t>Team Name</t>
  </si>
  <si>
    <t>Highest Away Ave</t>
  </si>
  <si>
    <t>Points</t>
  </si>
  <si>
    <t>Average</t>
  </si>
  <si>
    <t>Gents</t>
  </si>
  <si>
    <t>Ladies</t>
  </si>
  <si>
    <t>Gents</t>
  </si>
  <si>
    <t>Ladies</t>
  </si>
  <si>
    <t>---&gt;</t>
  </si>
  <si>
    <t>Match Date</t>
  </si>
  <si>
    <t>M</t>
  </si>
  <si>
    <t>Philpott, Colin</t>
  </si>
  <si>
    <t>Philpott, Matt</t>
  </si>
  <si>
    <t>Sparrow, John</t>
  </si>
  <si>
    <t>Byatt, Paul</t>
  </si>
  <si>
    <t>Churchill, Richard</t>
  </si>
  <si>
    <t>Last, Steve</t>
  </si>
  <si>
    <t>Print, Des</t>
  </si>
  <si>
    <t>Taylor, Luke</t>
  </si>
  <si>
    <t>Whitmore, Sam</t>
  </si>
  <si>
    <t>Hartiss, Les</t>
  </si>
  <si>
    <t>Hartiss, Steph</t>
  </si>
  <si>
    <t>Davis, Paul</t>
  </si>
  <si>
    <t>Raill, Moira</t>
  </si>
  <si>
    <t>Davis, Anneka</t>
  </si>
  <si>
    <t>Tarte, Steve</t>
  </si>
  <si>
    <t>Tarte, Ed</t>
  </si>
  <si>
    <t>Holden, Chloe</t>
  </si>
  <si>
    <t>Holden, Tyler</t>
  </si>
  <si>
    <t>Holden, Dave</t>
  </si>
  <si>
    <t>Holden, Ellie</t>
  </si>
  <si>
    <t>Helliker, Stuart</t>
  </si>
  <si>
    <t>Turner, Barry</t>
  </si>
  <si>
    <t>Bearcroft, Steve</t>
  </si>
  <si>
    <t>Bearcroft, Colin</t>
  </si>
  <si>
    <t>Bearcroft, Paul</t>
  </si>
  <si>
    <t>Bearcroft, Bob</t>
  </si>
  <si>
    <t>Bearcroft, Gill</t>
  </si>
  <si>
    <t>Hale, Drew</t>
  </si>
  <si>
    <t>Miles, Rob</t>
  </si>
  <si>
    <t>Jeffery, Glen</t>
  </si>
  <si>
    <t>Jones, Ron</t>
  </si>
  <si>
    <t>Mumford, Dave</t>
  </si>
  <si>
    <t>Taylor, Dave</t>
  </si>
  <si>
    <t>Turner, James</t>
  </si>
  <si>
    <t>Dorricott, Brian</t>
  </si>
  <si>
    <t>Walsh, Liam</t>
  </si>
  <si>
    <t>Heaney, Lyn</t>
  </si>
  <si>
    <t>Seadon, Rose</t>
  </si>
  <si>
    <t>Mumford, Amanda</t>
  </si>
  <si>
    <t>Grove, Marilyn</t>
  </si>
  <si>
    <t>Holder, Pauline</t>
  </si>
  <si>
    <t>Kinchin, Lilian</t>
  </si>
  <si>
    <t>Seadon, Tracy</t>
  </si>
  <si>
    <t>Baylis, Julie</t>
  </si>
  <si>
    <t>Baylis, Zena</t>
  </si>
  <si>
    <t>Seadon, Amanda</t>
  </si>
  <si>
    <t>Alves, Ed</t>
  </si>
  <si>
    <t>Wood, Martyn</t>
  </si>
  <si>
    <t>Kilgallen, Dave</t>
  </si>
  <si>
    <t>Underwood, Graham</t>
  </si>
  <si>
    <t>Lyles, Brian</t>
  </si>
  <si>
    <t>Round, Mark</t>
  </si>
  <si>
    <t>Parsons, Richard</t>
  </si>
  <si>
    <t>Thomas, Peter</t>
  </si>
  <si>
    <t>Jacobs, Harrison</t>
  </si>
  <si>
    <t>Lee, John</t>
  </si>
  <si>
    <t>Williams, Ted</t>
  </si>
  <si>
    <t>Clements, Barry</t>
  </si>
  <si>
    <t>Glover, Darren</t>
  </si>
  <si>
    <t>Wood, Julie</t>
  </si>
  <si>
    <t>Gilfoyle, Julie</t>
  </si>
  <si>
    <t>Wilkinson, Lyn</t>
  </si>
  <si>
    <t>Round, Jacky</t>
  </si>
  <si>
    <t>Thomas, Lesley</t>
  </si>
  <si>
    <t>Smith, Geraldine</t>
  </si>
  <si>
    <t>Johnson, Michelle</t>
  </si>
  <si>
    <t>Beale, Richard</t>
  </si>
  <si>
    <t>Beale, Ollie</t>
  </si>
  <si>
    <t>Horne, Nick</t>
  </si>
  <si>
    <t>Guise, Mitch</t>
  </si>
  <si>
    <t>Legg, Jack</t>
  </si>
  <si>
    <t>Taylor, Steve</t>
  </si>
  <si>
    <t>Aylett, Natalie</t>
  </si>
  <si>
    <t>Jones, Les</t>
  </si>
  <si>
    <t>Miles, Tom</t>
  </si>
  <si>
    <t>Wilkes, Julie</t>
  </si>
  <si>
    <t>Hands, Alice</t>
  </si>
  <si>
    <t>Millard, Callum</t>
  </si>
  <si>
    <t>Richmond, Belinda</t>
  </si>
  <si>
    <t>Richards, Colin</t>
  </si>
  <si>
    <t>Richards, Bria</t>
  </si>
  <si>
    <t>Staley, Ade</t>
  </si>
  <si>
    <t>Hotchkins, Lindsey</t>
  </si>
  <si>
    <t>Hotchkins, Kyle</t>
  </si>
  <si>
    <t>Hotchkins, Kelly</t>
  </si>
  <si>
    <t>Hotchkins, Amylia</t>
  </si>
  <si>
    <t>Hotchkins, Caitlin</t>
  </si>
  <si>
    <t>Charles, Louis</t>
  </si>
  <si>
    <t>Richards, Paul</t>
  </si>
  <si>
    <t>Duffy, Neville</t>
  </si>
  <si>
    <t>Causier, Robin</t>
  </si>
  <si>
    <t>Carter, Jimmy</t>
  </si>
  <si>
    <t>Richards, Robyn</t>
  </si>
  <si>
    <t>Staley, Kerry</t>
  </si>
  <si>
    <t>Piggott, Graham</t>
  </si>
  <si>
    <t>Dunderdale, Keith</t>
  </si>
  <si>
    <t>Richards, Jack</t>
  </si>
  <si>
    <t>Tomes, Zoe</t>
  </si>
  <si>
    <t>Norledge, Sue</t>
  </si>
  <si>
    <t>Tomes, Gary</t>
  </si>
  <si>
    <t>Davis, Michelle</t>
  </si>
  <si>
    <t>Bates, Denise</t>
  </si>
  <si>
    <t>Richards, Andrea</t>
  </si>
  <si>
    <t>Richards, Mark</t>
  </si>
  <si>
    <t>Overthrow, Rob</t>
  </si>
  <si>
    <t>Ganderton, Jen</t>
  </si>
  <si>
    <t>Murphy, Ben</t>
  </si>
  <si>
    <t>Jennings, Craig</t>
  </si>
  <si>
    <t>Thomas, Lorraine</t>
  </si>
  <si>
    <t>Thomas, Steve</t>
  </si>
  <si>
    <t>Green, Richard</t>
  </si>
  <si>
    <t>Osborne, John</t>
  </si>
  <si>
    <t>Wickersham, Lee</t>
  </si>
  <si>
    <t>Dolphin, James</t>
  </si>
  <si>
    <t>Felton, Paul</t>
  </si>
  <si>
    <t>Felton, Ken</t>
  </si>
  <si>
    <t>Griffiths, Matthew</t>
  </si>
  <si>
    <t>Alsop, Jerry</t>
  </si>
  <si>
    <t>Mantelow, Tom</t>
  </si>
  <si>
    <t>Aston, Stephen</t>
  </si>
  <si>
    <t>Aston, Olivia</t>
  </si>
  <si>
    <t>Leonard, Andy</t>
  </si>
  <si>
    <t>Owen, Ian</t>
  </si>
  <si>
    <t>Woodward, Martin</t>
  </si>
  <si>
    <t>Mol, Marek</t>
  </si>
  <si>
    <t>Reilly-Wilks, Brandon</t>
  </si>
  <si>
    <t>Webb, Stuart</t>
  </si>
  <si>
    <t>Blount, Steve</t>
  </si>
  <si>
    <t>Johnson, Mark</t>
  </si>
  <si>
    <t>Green, James</t>
  </si>
  <si>
    <t>6 Game</t>
  </si>
  <si>
    <t>that played in 6 or</t>
  </si>
  <si>
    <t>Stephen, Margaret</t>
  </si>
  <si>
    <t>Offenham RBL</t>
  </si>
  <si>
    <t>The Wicks</t>
  </si>
  <si>
    <t>Components</t>
  </si>
  <si>
    <t>Double Tops</t>
  </si>
  <si>
    <t>Orleans</t>
  </si>
  <si>
    <t>Chasers</t>
  </si>
  <si>
    <t>Dynamos</t>
  </si>
  <si>
    <t>No Hopers</t>
  </si>
  <si>
    <t>Beavers</t>
  </si>
  <si>
    <t>Young Tom</t>
  </si>
  <si>
    <t>Whyard Ross</t>
  </si>
  <si>
    <t>Sheridan, Matt</t>
  </si>
  <si>
    <t>Wilks, Laura</t>
  </si>
  <si>
    <t>Tilley, Sara</t>
  </si>
  <si>
    <t>Butler, Darren</t>
  </si>
  <si>
    <t>Jones, Lee</t>
  </si>
  <si>
    <t>Hands, James</t>
  </si>
  <si>
    <t>Ward, Dave</t>
  </si>
  <si>
    <t>McNaughton, James</t>
  </si>
  <si>
    <t>Turner, Jonathan</t>
  </si>
  <si>
    <t>Sheridan, Gary</t>
  </si>
  <si>
    <t>Gabbings, Aaron</t>
  </si>
  <si>
    <t>Kesterton, Pete</t>
  </si>
  <si>
    <t>Bowling Stones</t>
  </si>
  <si>
    <t>Ho Hopers</t>
  </si>
  <si>
    <t>Cook, Daniel</t>
  </si>
  <si>
    <t>Crompton, Sam</t>
  </si>
  <si>
    <t>Smith, Luke</t>
  </si>
  <si>
    <t>Hartiss, Malc</t>
  </si>
  <si>
    <t>Langton, Eric</t>
  </si>
  <si>
    <t>Langton, Gail</t>
  </si>
  <si>
    <t>Barnett, Muriel</t>
  </si>
  <si>
    <t>Marchant, Shaun</t>
  </si>
  <si>
    <t>Wilks, Dan</t>
  </si>
  <si>
    <t>Lowe, Andy</t>
  </si>
  <si>
    <t>Butterfield, Nikki</t>
  </si>
  <si>
    <t>Hughes, Claire</t>
  </si>
  <si>
    <t>Bendy, Peter</t>
  </si>
  <si>
    <t>Philpott, Danny</t>
  </si>
  <si>
    <t>Richards, Ashley</t>
  </si>
  <si>
    <t>Cater, Rachel</t>
  </si>
  <si>
    <t>Aspey, William</t>
  </si>
  <si>
    <t>Howard-Carter, Jason</t>
  </si>
  <si>
    <t>Howard-Carter, Su</t>
  </si>
  <si>
    <t>Paris, Charlie</t>
  </si>
  <si>
    <t>Taylor, Morris</t>
  </si>
  <si>
    <t>Hedges, Oliver</t>
  </si>
  <si>
    <t>Hedley, Emma</t>
  </si>
  <si>
    <t>Blackwell, Richard</t>
  </si>
  <si>
    <t>Freeman, Ann-Marie</t>
  </si>
  <si>
    <t>Chandler, Lorraine</t>
  </si>
  <si>
    <t>Stephens, J</t>
  </si>
  <si>
    <t>Sheridan, Dave</t>
  </si>
  <si>
    <t>Jones, Selwyn</t>
  </si>
  <si>
    <t>Edwards, Diana</t>
  </si>
  <si>
    <t>Baker, Jack</t>
  </si>
  <si>
    <t>Elliott, Michael</t>
  </si>
  <si>
    <t>Witts, Alex</t>
  </si>
  <si>
    <t>Witts, Joe</t>
  </si>
  <si>
    <t>Witts, Paul</t>
  </si>
  <si>
    <t>Beale, Alan</t>
  </si>
  <si>
    <t>Westwood, Mandy</t>
  </si>
  <si>
    <t>Beale, Trevor</t>
  </si>
  <si>
    <t>Sheridan, Alisha</t>
  </si>
  <si>
    <t>Wise, Dustin</t>
  </si>
  <si>
    <t>Malin, Chris</t>
  </si>
  <si>
    <t>Churchill, Kira</t>
  </si>
  <si>
    <t>Witts, Steve</t>
  </si>
  <si>
    <t>Forde, Danielle</t>
  </si>
  <si>
    <t>Bishop, Val</t>
  </si>
  <si>
    <t>Hartiss, Charlotte</t>
  </si>
  <si>
    <t xml:space="preserve"> </t>
  </si>
  <si>
    <t>Steed, Ben</t>
  </si>
  <si>
    <t>Taylor, Phil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</si>
</sst>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;\-0;;@"/>
    <numFmt numFmtId="171" formatCode="[$-809]dd\ mmmm\ yyyy"/>
    <numFmt numFmtId="172" formatCode="dd/mm/yy;@"/>
    <numFmt numFmtId="173" formatCode="[$-F800]dddd\,\ mmmm\ dd\,\ yyyy"/>
  </numFmts>
  <fonts count="5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10"/>
      <name val="Arial"/>
      <family val="2"/>
    </font>
    <font>
      <b/>
      <sz val="14"/>
      <name val="Verdana"/>
      <family val="2"/>
    </font>
    <font>
      <b/>
      <sz val="10"/>
      <name val="Arial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5" fillId="0" borderId="19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2" fontId="0" fillId="0" borderId="40" xfId="0" applyNumberFormat="1" applyFill="1" applyBorder="1" applyAlignment="1" applyProtection="1">
      <alignment horizontal="center"/>
      <protection/>
    </xf>
    <xf numFmtId="2" fontId="0" fillId="0" borderId="41" xfId="0" applyNumberFormat="1" applyFill="1" applyBorder="1" applyAlignment="1" applyProtection="1">
      <alignment horizontal="center"/>
      <protection/>
    </xf>
    <xf numFmtId="2" fontId="0" fillId="0" borderId="42" xfId="0" applyNumberFormat="1" applyFill="1" applyBorder="1" applyAlignment="1" applyProtection="1">
      <alignment horizontal="center"/>
      <protection/>
    </xf>
    <xf numFmtId="0" fontId="6" fillId="34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43" xfId="0" applyFont="1" applyBorder="1" applyAlignment="1">
      <alignment horizontal="center"/>
    </xf>
    <xf numFmtId="2" fontId="5" fillId="0" borderId="44" xfId="0" applyNumberFormat="1" applyFont="1" applyBorder="1" applyAlignment="1">
      <alignment horizontal="center"/>
    </xf>
    <xf numFmtId="2" fontId="5" fillId="0" borderId="45" xfId="0" applyNumberFormat="1" applyFont="1" applyBorder="1" applyAlignment="1">
      <alignment horizontal="center"/>
    </xf>
    <xf numFmtId="2" fontId="5" fillId="0" borderId="46" xfId="0" applyNumberFormat="1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2" fontId="5" fillId="0" borderId="48" xfId="0" applyNumberFormat="1" applyFont="1" applyBorder="1" applyAlignment="1">
      <alignment horizontal="center"/>
    </xf>
    <xf numFmtId="2" fontId="5" fillId="0" borderId="49" xfId="0" applyNumberFormat="1" applyFont="1" applyBorder="1" applyAlignment="1">
      <alignment horizontal="center"/>
    </xf>
    <xf numFmtId="2" fontId="5" fillId="0" borderId="50" xfId="0" applyNumberFormat="1" applyFont="1" applyBorder="1" applyAlignment="1">
      <alignment horizontal="center"/>
    </xf>
    <xf numFmtId="2" fontId="5" fillId="0" borderId="51" xfId="0" applyNumberFormat="1" applyFont="1" applyBorder="1" applyAlignment="1">
      <alignment horizontal="center"/>
    </xf>
    <xf numFmtId="0" fontId="5" fillId="0" borderId="52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53" xfId="0" applyFont="1" applyBorder="1" applyAlignment="1">
      <alignment horizontal="center"/>
    </xf>
    <xf numFmtId="0" fontId="7" fillId="0" borderId="16" xfId="59" applyFont="1" applyFill="1" applyBorder="1" applyAlignment="1">
      <alignment horizontal="center"/>
      <protection/>
    </xf>
    <xf numFmtId="0" fontId="5" fillId="0" borderId="23" xfId="0" applyFont="1" applyBorder="1" applyAlignment="1">
      <alignment horizontal="left"/>
    </xf>
    <xf numFmtId="0" fontId="5" fillId="0" borderId="54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2" fontId="5" fillId="0" borderId="22" xfId="0" applyNumberFormat="1" applyFont="1" applyBorder="1" applyAlignment="1">
      <alignment horizontal="left"/>
    </xf>
    <xf numFmtId="2" fontId="5" fillId="0" borderId="23" xfId="0" applyNumberFormat="1" applyFont="1" applyBorder="1" applyAlignment="1">
      <alignment horizontal="left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5" fillId="35" borderId="11" xfId="0" applyFont="1" applyFill="1" applyBorder="1" applyAlignment="1">
      <alignment horizontal="center"/>
    </xf>
    <xf numFmtId="164" fontId="5" fillId="0" borderId="0" xfId="0" applyNumberFormat="1" applyFont="1" applyAlignment="1">
      <alignment/>
    </xf>
    <xf numFmtId="0" fontId="5" fillId="35" borderId="17" xfId="0" applyFont="1" applyFill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7" fillId="35" borderId="20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7" fillId="0" borderId="20" xfId="59" applyFont="1" applyFill="1" applyBorder="1">
      <alignment/>
      <protection/>
    </xf>
    <xf numFmtId="0" fontId="5" fillId="0" borderId="0" xfId="0" applyFont="1" applyBorder="1" applyAlignment="1">
      <alignment horizontal="center"/>
    </xf>
    <xf numFmtId="0" fontId="5" fillId="0" borderId="56" xfId="0" applyFont="1" applyBorder="1" applyAlignment="1">
      <alignment/>
    </xf>
    <xf numFmtId="0" fontId="5" fillId="33" borderId="57" xfId="0" applyFont="1" applyFill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164" fontId="5" fillId="0" borderId="57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7" fillId="0" borderId="16" xfId="0" applyFont="1" applyBorder="1" applyAlignment="1">
      <alignment horizontal="center"/>
    </xf>
    <xf numFmtId="1" fontId="5" fillId="0" borderId="48" xfId="0" applyNumberFormat="1" applyFont="1" applyFill="1" applyBorder="1" applyAlignment="1" applyProtection="1">
      <alignment horizontal="center"/>
      <protection/>
    </xf>
    <xf numFmtId="1" fontId="5" fillId="0" borderId="63" xfId="0" applyNumberFormat="1" applyFont="1" applyFill="1" applyBorder="1" applyAlignment="1" applyProtection="1">
      <alignment horizontal="center"/>
      <protection/>
    </xf>
    <xf numFmtId="2" fontId="5" fillId="0" borderId="64" xfId="0" applyNumberFormat="1" applyFont="1" applyFill="1" applyBorder="1" applyAlignment="1" applyProtection="1">
      <alignment horizontal="center"/>
      <protection/>
    </xf>
    <xf numFmtId="2" fontId="5" fillId="0" borderId="65" xfId="0" applyNumberFormat="1" applyFont="1" applyFill="1" applyBorder="1" applyAlignment="1" applyProtection="1">
      <alignment horizontal="center"/>
      <protection/>
    </xf>
    <xf numFmtId="1" fontId="5" fillId="0" borderId="44" xfId="0" applyNumberFormat="1" applyFont="1" applyFill="1" applyBorder="1" applyAlignment="1" applyProtection="1">
      <alignment horizontal="center"/>
      <protection/>
    </xf>
    <xf numFmtId="1" fontId="5" fillId="0" borderId="49" xfId="0" applyNumberFormat="1" applyFont="1" applyFill="1" applyBorder="1" applyAlignment="1" applyProtection="1">
      <alignment horizontal="center"/>
      <protection/>
    </xf>
    <xf numFmtId="1" fontId="5" fillId="0" borderId="66" xfId="0" applyNumberFormat="1" applyFont="1" applyFill="1" applyBorder="1" applyAlignment="1" applyProtection="1">
      <alignment horizontal="center"/>
      <protection/>
    </xf>
    <xf numFmtId="2" fontId="5" fillId="0" borderId="20" xfId="0" applyNumberFormat="1" applyFont="1" applyFill="1" applyBorder="1" applyAlignment="1" applyProtection="1">
      <alignment horizontal="center"/>
      <protection/>
    </xf>
    <xf numFmtId="2" fontId="5" fillId="0" borderId="18" xfId="0" applyNumberFormat="1" applyFont="1" applyFill="1" applyBorder="1" applyAlignment="1" applyProtection="1">
      <alignment horizontal="center"/>
      <protection/>
    </xf>
    <xf numFmtId="1" fontId="5" fillId="0" borderId="45" xfId="0" applyNumberFormat="1" applyFont="1" applyFill="1" applyBorder="1" applyAlignment="1" applyProtection="1">
      <alignment horizontal="center"/>
      <protection/>
    </xf>
    <xf numFmtId="1" fontId="5" fillId="0" borderId="50" xfId="0" applyNumberFormat="1" applyFont="1" applyFill="1" applyBorder="1" applyAlignment="1" applyProtection="1">
      <alignment horizontal="center"/>
      <protection/>
    </xf>
    <xf numFmtId="1" fontId="5" fillId="0" borderId="67" xfId="0" applyNumberFormat="1" applyFont="1" applyFill="1" applyBorder="1" applyAlignment="1" applyProtection="1">
      <alignment horizontal="center"/>
      <protection/>
    </xf>
    <xf numFmtId="1" fontId="5" fillId="0" borderId="46" xfId="0" applyNumberFormat="1" applyFont="1" applyFill="1" applyBorder="1" applyAlignment="1" applyProtection="1">
      <alignment horizontal="center"/>
      <protection/>
    </xf>
    <xf numFmtId="1" fontId="5" fillId="0" borderId="11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2" fontId="5" fillId="0" borderId="0" xfId="0" applyNumberFormat="1" applyFont="1" applyFill="1" applyAlignment="1" applyProtection="1">
      <alignment/>
      <protection/>
    </xf>
    <xf numFmtId="2" fontId="5" fillId="0" borderId="48" xfId="0" applyNumberFormat="1" applyFont="1" applyFill="1" applyBorder="1" applyAlignment="1" applyProtection="1">
      <alignment horizontal="center"/>
      <protection/>
    </xf>
    <xf numFmtId="2" fontId="5" fillId="0" borderId="63" xfId="0" applyNumberFormat="1" applyFont="1" applyFill="1" applyBorder="1" applyAlignment="1" applyProtection="1">
      <alignment horizontal="center"/>
      <protection/>
    </xf>
    <xf numFmtId="2" fontId="5" fillId="0" borderId="49" xfId="0" applyNumberFormat="1" applyFont="1" applyFill="1" applyBorder="1" applyAlignment="1" applyProtection="1">
      <alignment horizontal="center"/>
      <protection/>
    </xf>
    <xf numFmtId="2" fontId="5" fillId="0" borderId="66" xfId="0" applyNumberFormat="1" applyFont="1" applyFill="1" applyBorder="1" applyAlignment="1" applyProtection="1">
      <alignment horizontal="center"/>
      <protection/>
    </xf>
    <xf numFmtId="0" fontId="5" fillId="0" borderId="68" xfId="0" applyFont="1" applyBorder="1" applyAlignment="1">
      <alignment/>
    </xf>
    <xf numFmtId="1" fontId="5" fillId="0" borderId="69" xfId="0" applyNumberFormat="1" applyFont="1" applyFill="1" applyBorder="1" applyAlignment="1" applyProtection="1">
      <alignment horizontal="center"/>
      <protection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1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2" fontId="0" fillId="0" borderId="44" xfId="0" applyNumberFormat="1" applyFill="1" applyBorder="1" applyAlignment="1" applyProtection="1">
      <alignment horizontal="center"/>
      <protection/>
    </xf>
    <xf numFmtId="2" fontId="0" fillId="0" borderId="45" xfId="0" applyNumberFormat="1" applyFill="1" applyBorder="1" applyAlignment="1" applyProtection="1">
      <alignment horizontal="center"/>
      <protection/>
    </xf>
    <xf numFmtId="0" fontId="5" fillId="0" borderId="78" xfId="0" applyFont="1" applyBorder="1" applyAlignment="1">
      <alignment horizontal="center"/>
    </xf>
    <xf numFmtId="0" fontId="5" fillId="0" borderId="73" xfId="0" applyFont="1" applyBorder="1" applyAlignment="1">
      <alignment/>
    </xf>
    <xf numFmtId="0" fontId="11" fillId="34" borderId="0" xfId="0" applyFont="1" applyFill="1" applyAlignment="1">
      <alignment/>
    </xf>
    <xf numFmtId="2" fontId="5" fillId="0" borderId="40" xfId="0" applyNumberFormat="1" applyFont="1" applyFill="1" applyBorder="1" applyAlignment="1" applyProtection="1">
      <alignment horizontal="center"/>
      <protection/>
    </xf>
    <xf numFmtId="2" fontId="5" fillId="0" borderId="41" xfId="0" applyNumberFormat="1" applyFont="1" applyFill="1" applyBorder="1" applyAlignment="1" applyProtection="1">
      <alignment horizontal="center"/>
      <protection/>
    </xf>
    <xf numFmtId="2" fontId="5" fillId="0" borderId="42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5" fillId="0" borderId="5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14" fontId="5" fillId="35" borderId="11" xfId="0" applyNumberFormat="1" applyFont="1" applyFill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0" fontId="5" fillId="0" borderId="79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35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11" xfId="0" applyNumberFormat="1" applyFont="1" applyBorder="1" applyAlignment="1">
      <alignment horizontal="center"/>
    </xf>
    <xf numFmtId="0" fontId="7" fillId="0" borderId="78" xfId="59" applyFont="1" applyFill="1" applyBorder="1">
      <alignment/>
      <protection/>
    </xf>
    <xf numFmtId="0" fontId="7" fillId="35" borderId="17" xfId="0" applyFont="1" applyFill="1" applyBorder="1" applyAlignment="1">
      <alignment/>
    </xf>
    <xf numFmtId="0" fontId="7" fillId="0" borderId="17" xfId="59" applyFont="1" applyFill="1" applyBorder="1" applyAlignment="1">
      <alignment horizontal="center"/>
      <protection/>
    </xf>
    <xf numFmtId="0" fontId="7" fillId="0" borderId="17" xfId="59" applyFont="1" applyFill="1" applyBorder="1">
      <alignment/>
      <protection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35" borderId="16" xfId="0" applyFont="1" applyFill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 quotePrefix="1">
      <alignment horizontal="right"/>
    </xf>
    <xf numFmtId="0" fontId="7" fillId="0" borderId="11" xfId="0" applyFont="1" applyBorder="1" applyAlignment="1">
      <alignment horizontal="center"/>
    </xf>
    <xf numFmtId="2" fontId="0" fillId="0" borderId="83" xfId="0" applyNumberFormat="1" applyFill="1" applyBorder="1" applyAlignment="1" applyProtection="1">
      <alignment horizontal="center"/>
      <protection/>
    </xf>
    <xf numFmtId="2" fontId="0" fillId="0" borderId="84" xfId="0" applyNumberFormat="1" applyFill="1" applyBorder="1" applyAlignment="1" applyProtection="1">
      <alignment horizontal="center"/>
      <protection/>
    </xf>
    <xf numFmtId="0" fontId="7" fillId="0" borderId="16" xfId="0" applyFont="1" applyBorder="1" applyAlignment="1">
      <alignment/>
    </xf>
    <xf numFmtId="2" fontId="5" fillId="0" borderId="83" xfId="0" applyNumberFormat="1" applyFont="1" applyFill="1" applyBorder="1" applyAlignment="1" applyProtection="1">
      <alignment horizontal="center"/>
      <protection/>
    </xf>
    <xf numFmtId="2" fontId="5" fillId="0" borderId="84" xfId="0" applyNumberFormat="1" applyFont="1" applyFill="1" applyBorder="1" applyAlignment="1" applyProtection="1">
      <alignment horizontal="center"/>
      <protection/>
    </xf>
    <xf numFmtId="2" fontId="5" fillId="0" borderId="36" xfId="0" applyNumberFormat="1" applyFont="1" applyFill="1" applyBorder="1" applyAlignment="1" applyProtection="1">
      <alignment horizontal="center"/>
      <protection/>
    </xf>
    <xf numFmtId="2" fontId="5" fillId="0" borderId="44" xfId="0" applyNumberFormat="1" applyFont="1" applyFill="1" applyBorder="1" applyAlignment="1" applyProtection="1">
      <alignment horizontal="center"/>
      <protection/>
    </xf>
    <xf numFmtId="2" fontId="5" fillId="0" borderId="45" xfId="0" applyNumberFormat="1" applyFont="1" applyFill="1" applyBorder="1" applyAlignment="1" applyProtection="1">
      <alignment horizontal="center"/>
      <protection/>
    </xf>
    <xf numFmtId="0" fontId="5" fillId="0" borderId="53" xfId="0" applyFont="1" applyFill="1" applyBorder="1" applyAlignment="1">
      <alignment horizontal="center"/>
    </xf>
    <xf numFmtId="0" fontId="7" fillId="0" borderId="78" xfId="0" applyFont="1" applyBorder="1" applyAlignment="1">
      <alignment/>
    </xf>
    <xf numFmtId="0" fontId="7" fillId="0" borderId="16" xfId="59" applyFont="1" applyFill="1" applyBorder="1">
      <alignment/>
      <protection/>
    </xf>
    <xf numFmtId="0" fontId="5" fillId="35" borderId="1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2" fontId="0" fillId="0" borderId="36" xfId="0" applyNumberFormat="1" applyFill="1" applyBorder="1" applyAlignment="1" applyProtection="1">
      <alignment horizontal="center"/>
      <protection/>
    </xf>
    <xf numFmtId="2" fontId="0" fillId="0" borderId="46" xfId="0" applyNumberFormat="1" applyFill="1" applyBorder="1" applyAlignment="1" applyProtection="1">
      <alignment horizontal="center"/>
      <protection/>
    </xf>
    <xf numFmtId="14" fontId="0" fillId="35" borderId="11" xfId="0" applyNumberFormat="1" applyFont="1" applyFill="1" applyBorder="1" applyAlignment="1">
      <alignment horizontal="center" vertical="center"/>
    </xf>
    <xf numFmtId="0" fontId="5" fillId="0" borderId="85" xfId="0" applyFont="1" applyBorder="1" applyAlignment="1">
      <alignment/>
    </xf>
    <xf numFmtId="0" fontId="5" fillId="0" borderId="86" xfId="0" applyFont="1" applyBorder="1" applyAlignment="1">
      <alignment horizontal="center"/>
    </xf>
    <xf numFmtId="0" fontId="5" fillId="0" borderId="87" xfId="0" applyFont="1" applyBorder="1" applyAlignment="1">
      <alignment horizontal="center"/>
    </xf>
    <xf numFmtId="0" fontId="5" fillId="0" borderId="88" xfId="0" applyFont="1" applyBorder="1" applyAlignment="1">
      <alignment horizontal="center"/>
    </xf>
    <xf numFmtId="164" fontId="5" fillId="0" borderId="8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90" xfId="0" applyFont="1" applyBorder="1" applyAlignment="1">
      <alignment/>
    </xf>
    <xf numFmtId="0" fontId="5" fillId="0" borderId="91" xfId="0" applyFont="1" applyBorder="1" applyAlignment="1">
      <alignment horizontal="center"/>
    </xf>
    <xf numFmtId="0" fontId="5" fillId="0" borderId="77" xfId="0" applyFont="1" applyBorder="1" applyAlignment="1">
      <alignment/>
    </xf>
    <xf numFmtId="0" fontId="5" fillId="0" borderId="26" xfId="0" applyFont="1" applyBorder="1" applyAlignment="1">
      <alignment horizontal="left"/>
    </xf>
    <xf numFmtId="0" fontId="5" fillId="33" borderId="70" xfId="0" applyFont="1" applyFill="1" applyBorder="1" applyAlignment="1">
      <alignment horizontal="center"/>
    </xf>
    <xf numFmtId="0" fontId="5" fillId="0" borderId="92" xfId="0" applyFont="1" applyBorder="1" applyAlignment="1">
      <alignment horizontal="center"/>
    </xf>
    <xf numFmtId="0" fontId="5" fillId="0" borderId="93" xfId="0" applyFont="1" applyBorder="1" applyAlignment="1">
      <alignment horizontal="center"/>
    </xf>
    <xf numFmtId="0" fontId="5" fillId="0" borderId="94" xfId="0" applyFont="1" applyBorder="1" applyAlignment="1">
      <alignment horizontal="center"/>
    </xf>
    <xf numFmtId="0" fontId="5" fillId="0" borderId="95" xfId="0" applyFont="1" applyBorder="1" applyAlignment="1">
      <alignment horizontal="center"/>
    </xf>
    <xf numFmtId="0" fontId="5" fillId="0" borderId="96" xfId="0" applyFont="1" applyBorder="1" applyAlignment="1">
      <alignment horizontal="center"/>
    </xf>
    <xf numFmtId="0" fontId="5" fillId="0" borderId="97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164" fontId="5" fillId="0" borderId="77" xfId="0" applyNumberFormat="1" applyFont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2" fontId="5" fillId="0" borderId="57" xfId="0" applyNumberFormat="1" applyFont="1" applyBorder="1" applyAlignment="1">
      <alignment horizontal="left"/>
    </xf>
    <xf numFmtId="2" fontId="5" fillId="0" borderId="58" xfId="0" applyNumberFormat="1" applyFont="1" applyBorder="1" applyAlignment="1">
      <alignment horizontal="center"/>
    </xf>
    <xf numFmtId="2" fontId="5" fillId="0" borderId="93" xfId="0" applyNumberFormat="1" applyFont="1" applyBorder="1" applyAlignment="1">
      <alignment horizontal="center"/>
    </xf>
    <xf numFmtId="2" fontId="5" fillId="0" borderId="61" xfId="0" applyNumberFormat="1" applyFont="1" applyBorder="1" applyAlignment="1">
      <alignment horizontal="center"/>
    </xf>
    <xf numFmtId="1" fontId="5" fillId="0" borderId="58" xfId="0" applyNumberFormat="1" applyFont="1" applyBorder="1" applyAlignment="1">
      <alignment horizontal="center"/>
    </xf>
    <xf numFmtId="1" fontId="5" fillId="0" borderId="61" xfId="0" applyNumberFormat="1" applyFont="1" applyBorder="1" applyAlignment="1">
      <alignment horizontal="center"/>
    </xf>
    <xf numFmtId="2" fontId="5" fillId="0" borderId="57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left"/>
    </xf>
    <xf numFmtId="0" fontId="7" fillId="0" borderId="77" xfId="0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7" fillId="0" borderId="70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11" fillId="34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0" fontId="5" fillId="0" borderId="98" xfId="0" applyFont="1" applyBorder="1" applyAlignment="1">
      <alignment horizontal="center"/>
    </xf>
    <xf numFmtId="0" fontId="5" fillId="0" borderId="99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51" xfId="0" applyFont="1" applyBorder="1" applyAlignment="1">
      <alignment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11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32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24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24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indexed="48"/>
      </font>
    </dxf>
    <dxf>
      <font>
        <color indexed="14"/>
      </font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4"/>
        </patternFill>
      </fill>
    </dxf>
    <dxf>
      <font>
        <color auto="1"/>
      </font>
      <fill>
        <patternFill>
          <bgColor indexed="44"/>
        </patternFill>
      </fill>
    </dxf>
    <dxf>
      <font>
        <color indexed="48"/>
      </font>
    </dxf>
    <dxf>
      <font>
        <color indexed="14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24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32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24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32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48"/>
      </font>
    </dxf>
    <dxf>
      <font>
        <color indexed="14"/>
      </font>
    </dxf>
    <dxf>
      <font>
        <color indexed="48"/>
      </font>
    </dxf>
    <dxf>
      <font>
        <color indexed="14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32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24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24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indexed="48"/>
      </font>
    </dxf>
    <dxf>
      <font>
        <color indexed="14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32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24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24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indexed="48"/>
      </font>
    </dxf>
    <dxf>
      <font>
        <color indexed="14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32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24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24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indexed="48"/>
      </font>
    </dxf>
    <dxf>
      <font>
        <color indexed="14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32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24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24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indexed="48"/>
      </font>
    </dxf>
    <dxf>
      <font>
        <color indexed="14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32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24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24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indexed="48"/>
      </font>
    </dxf>
    <dxf>
      <font>
        <color indexed="14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32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24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24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indexed="48"/>
      </font>
    </dxf>
    <dxf>
      <font>
        <color indexed="14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32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24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24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indexed="48"/>
      </font>
    </dxf>
    <dxf>
      <font>
        <color indexed="14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32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24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24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indexed="48"/>
      </font>
    </dxf>
    <dxf>
      <font>
        <color indexed="14"/>
      </font>
    </dxf>
    <dxf>
      <fill>
        <patternFill>
          <bgColor indexed="45"/>
        </patternFill>
      </fill>
    </dxf>
    <dxf/>
    <dxf>
      <fill>
        <patternFill>
          <bgColor indexed="44"/>
        </patternFill>
      </fill>
    </dxf>
    <dxf/>
    <dxf>
      <fill>
        <patternFill>
          <bgColor indexed="43"/>
        </patternFill>
      </fill>
    </dxf>
    <dxf/>
    <dxf>
      <fill>
        <patternFill>
          <bgColor indexed="45"/>
        </patternFill>
      </fill>
    </dxf>
    <dxf/>
    <dxf>
      <fill>
        <patternFill>
          <bgColor indexed="44"/>
        </patternFill>
      </fill>
    </dxf>
    <dxf/>
    <dxf>
      <fill>
        <patternFill>
          <bgColor indexed="43"/>
        </patternFill>
      </fill>
    </dxf>
    <dxf/>
    <dxf>
      <fill>
        <patternFill>
          <bgColor indexed="43"/>
        </patternFill>
      </fill>
    </dxf>
    <dxf/>
    <dxf>
      <fill>
        <patternFill>
          <bgColor indexed="43"/>
        </patternFill>
      </fill>
    </dxf>
    <dxf/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/>
      </font>
      <fill>
        <patternFill>
          <bgColor indexed="10"/>
        </patternFill>
      </fill>
    </dxf>
    <dxf>
      <font>
        <color theme="0"/>
      </font>
      <fill>
        <patternFill>
          <bgColor indexed="10"/>
        </patternFill>
      </fill>
    </dxf>
    <dxf>
      <font>
        <color theme="0"/>
      </font>
      <fill>
        <patternFill>
          <bgColor indexed="10"/>
        </patternFill>
      </fill>
    </dxf>
    <dxf>
      <font>
        <color theme="0"/>
      </font>
      <fill>
        <patternFill>
          <bgColor indexed="10"/>
        </patternFill>
      </fill>
    </dxf>
    <dxf>
      <font>
        <color theme="0"/>
      </font>
      <fill>
        <patternFill>
          <bgColor rgb="FFDD0806"/>
        </patternFill>
      </fill>
      <border/>
    </dxf>
    <dxf>
      <font>
        <color rgb="FFF20884"/>
      </font>
      <border/>
    </dxf>
    <dxf>
      <font>
        <color rgb="FF3366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39"/>
  <sheetViews>
    <sheetView zoomScale="90" zoomScaleNormal="90" workbookViewId="0" topLeftCell="A1">
      <selection activeCell="J37" sqref="J37"/>
    </sheetView>
  </sheetViews>
  <sheetFormatPr defaultColWidth="11.00390625" defaultRowHeight="12.75"/>
  <cols>
    <col min="1" max="1" width="23.625" style="0" bestFit="1" customWidth="1"/>
    <col min="2" max="11" width="9.25390625" style="0" customWidth="1"/>
  </cols>
  <sheetData>
    <row r="1" spans="1:11" ht="15" customHeight="1">
      <c r="A1" s="221" t="s">
        <v>24</v>
      </c>
      <c r="B1" s="222" t="s">
        <v>25</v>
      </c>
      <c r="C1" s="222" t="s">
        <v>33</v>
      </c>
      <c r="D1" s="222" t="s">
        <v>7</v>
      </c>
      <c r="E1" s="222" t="s">
        <v>9</v>
      </c>
      <c r="F1" s="222" t="s">
        <v>53</v>
      </c>
      <c r="G1" s="222"/>
      <c r="H1" s="222" t="s">
        <v>26</v>
      </c>
      <c r="I1" s="222" t="s">
        <v>32</v>
      </c>
      <c r="J1" s="1"/>
      <c r="K1" s="1"/>
    </row>
    <row r="2" spans="1:11" ht="15" customHeight="1">
      <c r="A2" s="221"/>
      <c r="B2" s="225"/>
      <c r="C2" s="222"/>
      <c r="D2" s="222"/>
      <c r="E2" s="222"/>
      <c r="F2" s="130" t="s">
        <v>40</v>
      </c>
      <c r="G2" s="130" t="s">
        <v>63</v>
      </c>
      <c r="H2" s="222"/>
      <c r="I2" s="222"/>
      <c r="J2" s="1"/>
      <c r="K2" s="1"/>
    </row>
    <row r="3" spans="1:11" ht="12.75">
      <c r="A3" s="85" t="str">
        <f>+'No Hopers'!A3</f>
        <v>No Hopers</v>
      </c>
      <c r="B3" s="46">
        <f>IF(ISTEXT($A3),'No Hopers'!$H$112,"")</f>
        <v>18</v>
      </c>
      <c r="C3" s="47">
        <f>IF(ISTEXT($A3),'No Hopers'!$D$108,"")</f>
        <v>14</v>
      </c>
      <c r="D3" s="48">
        <f>IF(ISTEXT($A3),'No Hopers'!$F$108,"")</f>
        <v>1</v>
      </c>
      <c r="E3" s="49">
        <f>IF(ISTEXT($A3),'No Hopers'!$H$108,"")</f>
        <v>3</v>
      </c>
      <c r="F3" s="47">
        <f>IF(ISTEXT($A3),'No Hopers'!$D$109,"")</f>
        <v>61</v>
      </c>
      <c r="G3" s="50">
        <f>IF(ISTEXT($A3),'No Hopers'!$D$110,"")</f>
        <v>5</v>
      </c>
      <c r="H3" s="47">
        <f>IF(ISTEXT($A3),'No Hopers'!$D$111,"")</f>
        <v>0</v>
      </c>
      <c r="I3" s="62">
        <f>IF(ISTEXT($A3),'No Hopers'!$D$112,"")</f>
        <v>150.5</v>
      </c>
      <c r="J3" s="1"/>
      <c r="K3" s="1"/>
    </row>
    <row r="4" spans="1:11" ht="12.75">
      <c r="A4" s="84" t="str">
        <f>+Chasers!A3</f>
        <v>Chasers</v>
      </c>
      <c r="B4" s="51">
        <f>IF(ISTEXT($A4),Chasers!$H$112,"")</f>
        <v>18</v>
      </c>
      <c r="C4" s="52">
        <f>IF(ISTEXT($A4),Chasers!$D$108,"")</f>
        <v>13</v>
      </c>
      <c r="D4" s="53">
        <f>IF(ISTEXT($A4),Chasers!$F$108,"")</f>
        <v>0</v>
      </c>
      <c r="E4" s="13">
        <f>IF(ISTEXT($A4),Chasers!$H$108,"")</f>
        <v>5</v>
      </c>
      <c r="F4" s="52">
        <f>IF(ISTEXT($A4),Chasers!$D$109,"")</f>
        <v>66</v>
      </c>
      <c r="G4" s="54">
        <f>IF(ISTEXT($A4),Chasers!$D$110,"")</f>
        <v>3</v>
      </c>
      <c r="H4" s="55">
        <f>IF(ISTEXT($A4),Chasers!$D$111,"")</f>
        <v>0</v>
      </c>
      <c r="I4" s="63">
        <f>IF(ISTEXT($A4),Chasers!$D$112,"")</f>
        <v>145.5</v>
      </c>
      <c r="J4" s="1"/>
      <c r="K4" s="1"/>
    </row>
    <row r="5" spans="1:11" ht="12.75">
      <c r="A5" s="84" t="str">
        <f>+Beavers!A3</f>
        <v>Beavers</v>
      </c>
      <c r="B5" s="51">
        <f>IF(ISTEXT($A5),Beavers!$H$112,"")</f>
        <v>18</v>
      </c>
      <c r="C5" s="52">
        <f>IF(ISTEXT($A5),Beavers!$D$108,"")</f>
        <v>13</v>
      </c>
      <c r="D5" s="53">
        <f>IF(ISTEXT($A5),Beavers!$F$108,"")</f>
        <v>0</v>
      </c>
      <c r="E5" s="13">
        <f>IF(ISTEXT($A5),Beavers!$H$108,"")</f>
        <v>5</v>
      </c>
      <c r="F5" s="52">
        <f>IF(ISTEXT($A5),Beavers!$D$109,"")</f>
        <v>64</v>
      </c>
      <c r="G5" s="54">
        <f>IF(ISTEXT($A5),Beavers!$D$110,"")</f>
        <v>6</v>
      </c>
      <c r="H5" s="55">
        <f>IF(ISTEXT($A5),Beavers!$D$111,"")</f>
        <v>0</v>
      </c>
      <c r="I5" s="63">
        <f>IF(ISTEXT($A5),Beavers!$D$112,"")</f>
        <v>145</v>
      </c>
      <c r="J5" s="1"/>
      <c r="K5" s="1"/>
    </row>
    <row r="6" spans="1:11" ht="12.75">
      <c r="A6" s="84" t="str">
        <f>+Components!A3</f>
        <v>Components</v>
      </c>
      <c r="B6" s="51">
        <f>IF(ISTEXT($A6),Components!$H$112,"")</f>
        <v>18</v>
      </c>
      <c r="C6" s="52">
        <f>IF(ISTEXT($A6),Components!$D$108,"")</f>
        <v>11</v>
      </c>
      <c r="D6" s="53">
        <f>IF(ISTEXT($A6),Components!$F$108,"")</f>
        <v>0</v>
      </c>
      <c r="E6" s="13">
        <f>IF(ISTEXT($A6),Components!$H$108,"")</f>
        <v>7</v>
      </c>
      <c r="F6" s="52">
        <f>IF(ISTEXT($A6),Components!$D$109,"")</f>
        <v>63</v>
      </c>
      <c r="G6" s="54">
        <f>IF(ISTEXT($A6),Components!$D$110,"")</f>
        <v>3</v>
      </c>
      <c r="H6" s="55">
        <f>IF(ISTEXT($A6),Components!$D$111,"")</f>
        <v>0</v>
      </c>
      <c r="I6" s="63">
        <f>IF(ISTEXT($A6),Components!$D$112,"")</f>
        <v>130.5</v>
      </c>
      <c r="J6" s="1"/>
      <c r="K6" s="1"/>
    </row>
    <row r="7" spans="1:11" ht="12.75">
      <c r="A7" s="84" t="str">
        <f>+'The Wicks'!A3</f>
        <v>The Wicks</v>
      </c>
      <c r="B7" s="51">
        <f>IF(ISTEXT($A7),'The Wicks'!$H$112,"")</f>
        <v>18</v>
      </c>
      <c r="C7" s="52">
        <f>IF(ISTEXT($A7),'The Wicks'!$D$108,"")</f>
        <v>8</v>
      </c>
      <c r="D7" s="53">
        <f>IF(ISTEXT($A7),'The Wicks'!$F$108,"")</f>
        <v>1</v>
      </c>
      <c r="E7" s="13">
        <f>IF(ISTEXT($A7),'The Wicks'!$H$108,"")</f>
        <v>9</v>
      </c>
      <c r="F7" s="52">
        <f>IF(ISTEXT($A7),'The Wicks'!$D$109,"")</f>
        <v>54</v>
      </c>
      <c r="G7" s="54">
        <f>IF(ISTEXT($A7),'The Wicks'!$D$110,"")</f>
        <v>4</v>
      </c>
      <c r="H7" s="55">
        <f>IF(ISTEXT($A7),'The Wicks'!$D$111,"")</f>
        <v>0</v>
      </c>
      <c r="I7" s="63">
        <f>IF(ISTEXT($A7),'The Wicks'!$D$112,"")</f>
        <v>107</v>
      </c>
      <c r="J7" s="1"/>
      <c r="K7" s="1"/>
    </row>
    <row r="8" spans="1:11" ht="12.75">
      <c r="A8" s="84" t="str">
        <f>+Dynamos!A3</f>
        <v>Dynamos</v>
      </c>
      <c r="B8" s="51">
        <f>IF(ISTEXT($A8),Dynamos!$H$112,"")</f>
        <v>18</v>
      </c>
      <c r="C8" s="52">
        <f>IF(ISTEXT($A8),Dynamos!$D$108,"")</f>
        <v>8</v>
      </c>
      <c r="D8" s="53">
        <f>IF(ISTEXT($A8),Dynamos!$F$108,"")</f>
        <v>1</v>
      </c>
      <c r="E8" s="13">
        <f>IF(ISTEXT($A8),Dynamos!$H$108,"")</f>
        <v>9</v>
      </c>
      <c r="F8" s="52">
        <f>IF(ISTEXT($A8),Dynamos!$D$109,"")</f>
        <v>50</v>
      </c>
      <c r="G8" s="54">
        <f>IF(ISTEXT($A8),Dynamos!$D$110,"")</f>
        <v>2</v>
      </c>
      <c r="H8" s="55">
        <f>IF(ISTEXT($A8),Dynamos!$D$111,"")</f>
        <v>0</v>
      </c>
      <c r="I8" s="63">
        <f>IF(ISTEXT($A8),Dynamos!$D$112,"")</f>
        <v>102</v>
      </c>
      <c r="J8" s="1"/>
      <c r="K8" s="1"/>
    </row>
    <row r="9" spans="1:11" ht="12.75">
      <c r="A9" s="84" t="str">
        <f>+'Offenham RBL'!A3</f>
        <v>Offenham RBL</v>
      </c>
      <c r="B9" s="51">
        <f>IF(ISTEXT($A9),'Offenham RBL'!$H$112,"")</f>
        <v>18</v>
      </c>
      <c r="C9" s="52">
        <f>IF(ISTEXT($A9),'Offenham RBL'!$D$108,"")</f>
        <v>8</v>
      </c>
      <c r="D9" s="53">
        <f>IF(ISTEXT($A9),'Offenham RBL'!$F$108,"")</f>
        <v>1</v>
      </c>
      <c r="E9" s="13">
        <f>IF(ISTEXT($A9),'Offenham RBL'!$H$108,"")</f>
        <v>9</v>
      </c>
      <c r="F9" s="52">
        <f>IF(ISTEXT($A9),'Offenham RBL'!$D$109,"")</f>
        <v>47</v>
      </c>
      <c r="G9" s="54">
        <f>IF(ISTEXT($A9),'Offenham RBL'!$D$110,"")</f>
        <v>2</v>
      </c>
      <c r="H9" s="55">
        <f>IF(ISTEXT($A9),'Offenham RBL'!$D$111,"")</f>
        <v>0</v>
      </c>
      <c r="I9" s="63">
        <f>IF(ISTEXT($A9),'Offenham RBL'!$D$112,"")</f>
        <v>99</v>
      </c>
      <c r="J9" s="91"/>
      <c r="K9" s="91"/>
    </row>
    <row r="10" spans="1:11" ht="12.75">
      <c r="A10" s="84" t="str">
        <f>+'Bowling Stones'!A3</f>
        <v>Bowling Stones</v>
      </c>
      <c r="B10" s="51">
        <f>IF(ISTEXT($A10),'Bowling Stones'!$H$112,"")</f>
        <v>18</v>
      </c>
      <c r="C10" s="52">
        <f>IF(ISTEXT($A10),'Bowling Stones'!$D$108,"")</f>
        <v>6</v>
      </c>
      <c r="D10" s="53">
        <f>IF(ISTEXT($A10),'Bowling Stones'!$F$108,"")</f>
        <v>0</v>
      </c>
      <c r="E10" s="13">
        <f>IF(ISTEXT($A10),'Bowling Stones'!$H$108,"")</f>
        <v>12</v>
      </c>
      <c r="F10" s="52">
        <f>IF(ISTEXT($A10),'Bowling Stones'!$D$109,"")</f>
        <v>46</v>
      </c>
      <c r="G10" s="54">
        <f>IF(ISTEXT($A10),'Bowling Stones'!$D$110,"")</f>
        <v>1</v>
      </c>
      <c r="H10" s="55">
        <f>IF(ISTEXT($A10),'Bowling Stones'!$D$111,"")</f>
        <v>0</v>
      </c>
      <c r="I10" s="63">
        <f>IF(ISTEXT($A10),'Bowling Stones'!$D$112,"")</f>
        <v>82.5</v>
      </c>
      <c r="J10" s="1"/>
      <c r="K10" s="1"/>
    </row>
    <row r="11" spans="1:11" ht="12.75" customHeight="1">
      <c r="A11" s="83" t="str">
        <f>+'Double Tops'!A3</f>
        <v>Double Tops</v>
      </c>
      <c r="B11" s="51">
        <f>IF(ISTEXT($A11),'Double Tops'!$H$112,"")</f>
        <v>18</v>
      </c>
      <c r="C11" s="52">
        <f>IF(ISTEXT($A11),'Double Tops'!$D$108,"")</f>
        <v>4</v>
      </c>
      <c r="D11" s="53">
        <f>IF(ISTEXT($A11),'Double Tops'!$F$108,"")</f>
        <v>0</v>
      </c>
      <c r="E11" s="13">
        <f>IF(ISTEXT($A11),'Double Tops'!$H$108,"")</f>
        <v>14</v>
      </c>
      <c r="F11" s="52">
        <f>IF(ISTEXT($A11),'Double Tops'!$D$109,"")</f>
        <v>36</v>
      </c>
      <c r="G11" s="54">
        <f>IF(ISTEXT($A11),'Double Tops'!$D$110,"")</f>
        <v>2</v>
      </c>
      <c r="H11" s="55">
        <f>IF(ISTEXT($A11),'Double Tops'!$D$111,"")</f>
        <v>0</v>
      </c>
      <c r="I11" s="63">
        <f>IF(ISTEXT($A11),'Double Tops'!$D$112,"")</f>
        <v>61</v>
      </c>
      <c r="J11" s="1"/>
      <c r="K11" s="1"/>
    </row>
    <row r="12" spans="1:13" ht="12.75">
      <c r="A12" s="200" t="str">
        <f>+Orleans!A3</f>
        <v>Orleans</v>
      </c>
      <c r="B12" s="99">
        <f>IF(ISTEXT($A12),Orleans!$H$112,"")</f>
        <v>18</v>
      </c>
      <c r="C12" s="57">
        <f>IF(ISTEXT($A12),Orleans!$D$108,"")</f>
        <v>3</v>
      </c>
      <c r="D12" s="203">
        <f>IF(ISTEXT($A12),Orleans!$F$108,"")</f>
        <v>0</v>
      </c>
      <c r="E12" s="60">
        <f>IF(ISTEXT($A12),Orleans!$H$108,"")</f>
        <v>15</v>
      </c>
      <c r="F12" s="57">
        <f>IF(ISTEXT($A12),Orleans!$D$109,"")</f>
        <v>35</v>
      </c>
      <c r="G12" s="103">
        <f>IF(ISTEXT($A12),Orleans!$D$110,"")</f>
        <v>6</v>
      </c>
      <c r="H12" s="208">
        <f>IF(ISTEXT($A12),Orleans!$D$111,"")</f>
        <v>0</v>
      </c>
      <c r="I12" s="64">
        <f>IF(ISTEXT($A12),Orleans!$D$112,"")</f>
        <v>56</v>
      </c>
      <c r="J12" s="1"/>
      <c r="K12" s="1"/>
      <c r="M12" s="196"/>
    </row>
    <row r="13" spans="1:11" ht="12.75" hidden="1">
      <c r="A13" s="199"/>
      <c r="B13" s="201"/>
      <c r="C13" s="202"/>
      <c r="D13" s="204"/>
      <c r="E13" s="205"/>
      <c r="F13" s="206">
        <v>1</v>
      </c>
      <c r="G13" s="207"/>
      <c r="H13" s="209"/>
      <c r="I13" s="210">
        <v>1</v>
      </c>
      <c r="J13" s="1"/>
      <c r="K13" s="1"/>
    </row>
    <row r="14" spans="1:11" ht="12.75" hidden="1">
      <c r="A14" s="197"/>
      <c r="B14" s="46"/>
      <c r="C14" s="192"/>
      <c r="D14" s="193"/>
      <c r="E14" s="194"/>
      <c r="F14" s="192"/>
      <c r="G14" s="198"/>
      <c r="H14" s="97"/>
      <c r="I14" s="195"/>
      <c r="J14" s="1"/>
      <c r="K14" s="1"/>
    </row>
    <row r="15" spans="1:11" ht="12.75" hidden="1">
      <c r="A15" s="98"/>
      <c r="B15" s="99"/>
      <c r="C15" s="100"/>
      <c r="D15" s="101"/>
      <c r="E15" s="102"/>
      <c r="F15" s="100"/>
      <c r="G15" s="103"/>
      <c r="H15" s="104"/>
      <c r="I15" s="105"/>
      <c r="J15" s="1"/>
      <c r="K15" s="1"/>
    </row>
    <row r="16" spans="1:11" ht="12.75" hidden="1">
      <c r="A16" s="23"/>
      <c r="B16" s="56"/>
      <c r="C16" s="57"/>
      <c r="D16" s="58"/>
      <c r="E16" s="59"/>
      <c r="F16" s="57"/>
      <c r="G16" s="60"/>
      <c r="H16" s="61"/>
      <c r="I16" s="64"/>
      <c r="J16" s="1"/>
      <c r="K16" s="1"/>
    </row>
    <row r="17" spans="1:11" ht="24" customHeight="1">
      <c r="A17" s="191"/>
      <c r="B17" s="191"/>
      <c r="C17" s="1"/>
      <c r="D17" s="191"/>
      <c r="E17" s="1"/>
      <c r="F17" s="191"/>
      <c r="G17" s="191"/>
      <c r="H17" s="191"/>
      <c r="I17" s="1"/>
      <c r="J17" s="1"/>
      <c r="K17" s="1"/>
    </row>
    <row r="18" spans="1:11" ht="18" customHeight="1">
      <c r="A18" s="132"/>
      <c r="B18" s="222" t="s">
        <v>64</v>
      </c>
      <c r="C18" s="222"/>
      <c r="D18" s="222"/>
      <c r="E18" s="222" t="s">
        <v>65</v>
      </c>
      <c r="F18" s="222"/>
      <c r="G18" s="222"/>
      <c r="H18" s="222"/>
      <c r="I18" s="222"/>
      <c r="J18" s="133"/>
      <c r="K18" s="133"/>
    </row>
    <row r="19" spans="1:11" ht="15" customHeight="1">
      <c r="A19" s="220" t="s">
        <v>66</v>
      </c>
      <c r="B19" s="134" t="s">
        <v>21</v>
      </c>
      <c r="C19" s="135" t="s">
        <v>22</v>
      </c>
      <c r="D19" s="136" t="s">
        <v>23</v>
      </c>
      <c r="E19" s="223" t="s">
        <v>57</v>
      </c>
      <c r="F19" s="224"/>
      <c r="G19" s="131" t="s">
        <v>41</v>
      </c>
      <c r="H19" s="223" t="s">
        <v>67</v>
      </c>
      <c r="I19" s="224"/>
      <c r="J19" s="133"/>
      <c r="K19" s="222" t="s">
        <v>68</v>
      </c>
    </row>
    <row r="20" spans="1:11" ht="15" customHeight="1">
      <c r="A20" s="221"/>
      <c r="B20" s="137" t="s">
        <v>69</v>
      </c>
      <c r="C20" s="138" t="s">
        <v>69</v>
      </c>
      <c r="D20" s="139" t="s">
        <v>69</v>
      </c>
      <c r="E20" s="137" t="s">
        <v>70</v>
      </c>
      <c r="F20" s="139" t="s">
        <v>71</v>
      </c>
      <c r="G20" s="140" t="s">
        <v>54</v>
      </c>
      <c r="H20" s="137" t="s">
        <v>72</v>
      </c>
      <c r="I20" s="139" t="s">
        <v>73</v>
      </c>
      <c r="J20" s="133"/>
      <c r="K20" s="222"/>
    </row>
    <row r="21" spans="1:11" ht="12.75">
      <c r="A21" s="86" t="str">
        <f>'No Hopers'!A$3</f>
        <v>No Hopers</v>
      </c>
      <c r="B21" s="28">
        <f>'No Hopers'!$S$43</f>
        <v>398.3888888888889</v>
      </c>
      <c r="C21" s="29">
        <f>'No Hopers'!$R$43</f>
        <v>409.77777777777777</v>
      </c>
      <c r="D21" s="30">
        <f>'No Hopers'!$R$95</f>
        <v>387</v>
      </c>
      <c r="E21" s="31">
        <f>'No Hopers'!$T$109</f>
        <v>54</v>
      </c>
      <c r="F21" s="32">
        <f>'No Hopers'!$U$109</f>
        <v>41</v>
      </c>
      <c r="G21" s="33">
        <f>'No Hopers'!$W$111</f>
        <v>45.3125</v>
      </c>
      <c r="H21" s="28">
        <f>'No Hopers'!$V$95</f>
        <v>46.75</v>
      </c>
      <c r="I21" s="30">
        <f>'No Hopers'!$W$95</f>
      </c>
      <c r="J21" s="30"/>
      <c r="K21" s="63">
        <f>IF(ISTEXT($A3),'No Hopers'!$D$112,"")</f>
        <v>150.5</v>
      </c>
    </row>
    <row r="22" spans="1:11" ht="12.75">
      <c r="A22" s="87" t="str">
        <f>Chasers!$A$3</f>
        <v>Chasers</v>
      </c>
      <c r="B22" s="34">
        <f>Chasers!$S$43</f>
        <v>393.5</v>
      </c>
      <c r="C22" s="35">
        <f>Chasers!$R$43</f>
        <v>394.1111111111111</v>
      </c>
      <c r="D22" s="36">
        <f>Chasers!$R$95</f>
        <v>392.8888888888889</v>
      </c>
      <c r="E22" s="37">
        <f>Chasers!$T$109</f>
        <v>56</v>
      </c>
      <c r="F22" s="38">
        <f>Chasers!$U$109</f>
        <v>48</v>
      </c>
      <c r="G22" s="39">
        <f>Chasers!$W$111</f>
        <v>43.833333333333336</v>
      </c>
      <c r="H22" s="34">
        <f>Chasers!$V$95</f>
        <v>42.77777777777778</v>
      </c>
      <c r="I22" s="36">
        <f>Chasers!$W$95</f>
        <v>38.25</v>
      </c>
      <c r="J22" s="36"/>
      <c r="K22" s="63">
        <f>IF(ISTEXT($A4),Chasers!$D$112,"")</f>
        <v>145.5</v>
      </c>
    </row>
    <row r="23" spans="1:11" ht="12.75">
      <c r="A23" s="87" t="str">
        <f>Beavers!$A$3</f>
        <v>Beavers</v>
      </c>
      <c r="B23" s="34">
        <f>Beavers!$S$43</f>
        <v>378.22222222222223</v>
      </c>
      <c r="C23" s="35">
        <f>Beavers!$R$43</f>
        <v>371.77777777777777</v>
      </c>
      <c r="D23" s="36">
        <f>Beavers!$R$95</f>
        <v>384.6666666666667</v>
      </c>
      <c r="E23" s="37">
        <f>Beavers!$T$109</f>
        <v>51</v>
      </c>
      <c r="F23" s="38">
        <f>Beavers!$U$109</f>
        <v>34</v>
      </c>
      <c r="G23" s="39">
        <f>Beavers!$W$111</f>
        <v>41.22222222222222</v>
      </c>
      <c r="H23" s="34">
        <f>Beavers!$V$95</f>
        <v>41.44444444444444</v>
      </c>
      <c r="I23" s="36">
        <f>Beavers!$W$95</f>
      </c>
      <c r="J23" s="36"/>
      <c r="K23" s="63">
        <f>IF(ISTEXT($A5),Beavers!$D$112,"")</f>
        <v>145</v>
      </c>
    </row>
    <row r="24" spans="1:11" ht="12.75">
      <c r="A24" s="87" t="str">
        <f>Components!$A$3</f>
        <v>Components</v>
      </c>
      <c r="B24" s="34">
        <f>Components!$S$43</f>
        <v>388.72222222222223</v>
      </c>
      <c r="C24" s="35">
        <f>Components!$R$43</f>
        <v>393.44444444444446</v>
      </c>
      <c r="D24" s="36">
        <f>Components!$R$95</f>
        <v>384</v>
      </c>
      <c r="E24" s="37">
        <f>Components!$T$109</f>
        <v>54</v>
      </c>
      <c r="F24" s="38">
        <f>Components!$U$109</f>
      </c>
      <c r="G24" s="39">
        <f>Components!$W$111</f>
        <v>43.3125</v>
      </c>
      <c r="H24" s="34">
        <f>Components!$V$95</f>
        <v>44.5</v>
      </c>
      <c r="I24" s="36">
        <f>Components!$W$95</f>
      </c>
      <c r="J24" s="36"/>
      <c r="K24" s="63">
        <f>IF(ISTEXT($A6),Components!$D$112,"")</f>
        <v>130.5</v>
      </c>
    </row>
    <row r="25" spans="1:11" ht="12.75">
      <c r="A25" s="87" t="str">
        <f>'The Wicks'!$A$3</f>
        <v>The Wicks</v>
      </c>
      <c r="B25" s="34">
        <f>'The Wicks'!$S$43</f>
        <v>375.05555555555554</v>
      </c>
      <c r="C25" s="35">
        <f>'The Wicks'!$R$43</f>
        <v>368.1111111111111</v>
      </c>
      <c r="D25" s="36">
        <f>'The Wicks'!$R$95</f>
        <v>382</v>
      </c>
      <c r="E25" s="37">
        <f>'The Wicks'!$T$109</f>
        <v>55</v>
      </c>
      <c r="F25" s="38">
        <f>'The Wicks'!$U$109</f>
        <v>40</v>
      </c>
      <c r="G25" s="39">
        <f>'The Wicks'!$W$111</f>
        <v>42</v>
      </c>
      <c r="H25" s="34">
        <f>'The Wicks'!$V$95</f>
        <v>42.875</v>
      </c>
      <c r="I25" s="36">
        <f>'The Wicks'!$W$95</f>
        <v>28.125</v>
      </c>
      <c r="J25" s="36"/>
      <c r="K25" s="63">
        <f>IF(ISTEXT($A8),'The Wicks'!$D$112,"")</f>
        <v>107</v>
      </c>
    </row>
    <row r="26" spans="1:11" ht="12.75">
      <c r="A26" s="87" t="str">
        <f>Dynamos!$A$3</f>
        <v>Dynamos</v>
      </c>
      <c r="B26" s="34">
        <f>Dynamos!$S$43</f>
        <v>384.3888888888889</v>
      </c>
      <c r="C26" s="35">
        <f>Dynamos!$R$43</f>
        <v>402.44444444444446</v>
      </c>
      <c r="D26" s="36">
        <f>Dynamos!$R$95</f>
        <v>366.3333333333333</v>
      </c>
      <c r="E26" s="37">
        <f>Dynamos!$T$109</f>
        <v>55</v>
      </c>
      <c r="F26" s="38">
        <f>Dynamos!$U$109</f>
        <v>44</v>
      </c>
      <c r="G26" s="39">
        <f>Dynamos!$W$111</f>
        <v>43.55555555555556</v>
      </c>
      <c r="H26" s="34">
        <f>Dynamos!$V$95</f>
        <v>42</v>
      </c>
      <c r="I26" s="36">
        <f>Dynamos!$W$95</f>
        <v>32.333333333333336</v>
      </c>
      <c r="J26" s="36"/>
      <c r="K26" s="63">
        <f>IF(ISTEXT($A8),Dynamos!$D$112,"")</f>
        <v>102</v>
      </c>
    </row>
    <row r="27" spans="1:11" ht="12.75">
      <c r="A27" s="87" t="str">
        <f>'Offenham RBL'!$A$3</f>
        <v>Offenham RBL</v>
      </c>
      <c r="B27" s="34">
        <f>'Offenham RBL'!$S$43</f>
        <v>359.1111111111111</v>
      </c>
      <c r="C27" s="35">
        <f>'Offenham RBL'!$R$43</f>
        <v>354.6666666666667</v>
      </c>
      <c r="D27" s="36">
        <f>'Offenham RBL'!$R$95</f>
        <v>363.55555555555554</v>
      </c>
      <c r="E27" s="37">
        <f>'Offenham RBL'!$T$109</f>
        <v>49</v>
      </c>
      <c r="F27" s="38">
        <f>'Offenham RBL'!$U$109</f>
        <v>45</v>
      </c>
      <c r="G27" s="39">
        <f>'Offenham RBL'!$W$111</f>
        <v>42.25</v>
      </c>
      <c r="H27" s="34">
        <f>'Offenham RBL'!$V$95</f>
        <v>43.77777777777778</v>
      </c>
      <c r="I27" s="36">
        <f>'Offenham RBL'!$W$95</f>
        <v>36.77777777777778</v>
      </c>
      <c r="J27" s="36"/>
      <c r="K27" s="63">
        <f>IF(ISTEXT($A8),'Offenham RBL'!$D$112,"")</f>
        <v>99</v>
      </c>
    </row>
    <row r="28" spans="1:11" ht="12.75">
      <c r="A28" s="21" t="str">
        <f>'Bowling Stones'!A$3</f>
        <v>Bowling Stones</v>
      </c>
      <c r="B28" s="34">
        <f>'Bowling Stones'!$S$43</f>
        <v>369.1666666666667</v>
      </c>
      <c r="C28" s="35">
        <f>'Bowling Stones'!$R$43</f>
        <v>369.6666666666667</v>
      </c>
      <c r="D28" s="36">
        <f>'Bowling Stones'!$R$95</f>
        <v>368.6666666666667</v>
      </c>
      <c r="E28" s="37">
        <f>'Bowling Stones'!$T$109</f>
        <v>54</v>
      </c>
      <c r="F28" s="38">
        <f>'Bowling Stones'!$U$109</f>
        <v>50</v>
      </c>
      <c r="G28" s="39">
        <f>'Bowling Stones'!$W$111</f>
        <v>42.23076923076923</v>
      </c>
      <c r="H28" s="34">
        <f>'Bowling Stones'!$V$95</f>
        <v>42.888888888888886</v>
      </c>
      <c r="I28" s="36">
        <f>'Bowling Stones'!$W$95</f>
        <v>38.666666666666664</v>
      </c>
      <c r="J28" s="36"/>
      <c r="K28" s="63">
        <f>IF(ISTEXT($A10),'Bowling Stones'!$D$112,"")</f>
        <v>82.5</v>
      </c>
    </row>
    <row r="29" spans="1:11" ht="12.75">
      <c r="A29" s="87" t="str">
        <f>'Double Tops'!$A$3</f>
        <v>Double Tops</v>
      </c>
      <c r="B29" s="34">
        <f>'Double Tops'!$S$43</f>
        <v>366.8888888888889</v>
      </c>
      <c r="C29" s="35">
        <f>'Double Tops'!$R$43</f>
        <v>382.1111111111111</v>
      </c>
      <c r="D29" s="36">
        <f>'Double Tops'!$R$95</f>
        <v>351.6666666666667</v>
      </c>
      <c r="E29" s="37">
        <f>'Double Tops'!$T$109</f>
      </c>
      <c r="F29" s="38">
        <f>'Double Tops'!$U$109</f>
        <v>56</v>
      </c>
      <c r="G29" s="39">
        <f>'Double Tops'!$W$111</f>
        <v>42.125</v>
      </c>
      <c r="H29" s="34">
        <f>'Double Tops'!$V$95</f>
      </c>
      <c r="I29" s="36">
        <f>'Double Tops'!$W$95</f>
        <v>42.75</v>
      </c>
      <c r="J29" s="36"/>
      <c r="K29" s="63">
        <f>IF(ISTEXT($A12),'Double Tops'!$D$112,"")</f>
        <v>61</v>
      </c>
    </row>
    <row r="30" spans="1:11" ht="12.75">
      <c r="A30" s="219" t="str">
        <f>Orleans!A$3</f>
        <v>Orleans</v>
      </c>
      <c r="B30" s="34">
        <f>Orleans!$S$43</f>
        <v>355.5</v>
      </c>
      <c r="C30" s="35">
        <f>Orleans!$R$43</f>
        <v>350.8888888888889</v>
      </c>
      <c r="D30" s="36">
        <f>Orleans!$R$95</f>
        <v>360.1111111111111</v>
      </c>
      <c r="E30" s="37">
        <f>Orleans!$T$109</f>
        <v>54</v>
      </c>
      <c r="F30" s="38">
        <f>Orleans!$U$109</f>
        <v>54</v>
      </c>
      <c r="G30" s="39">
        <f>Orleans!$W$111</f>
        <v>41.55555555555556</v>
      </c>
      <c r="H30" s="34">
        <f>Orleans!$V$95</f>
        <v>42.833333333333336</v>
      </c>
      <c r="I30" s="36">
        <f>Orleans!$W$95</f>
        <v>37.125</v>
      </c>
      <c r="J30" s="36"/>
      <c r="K30" s="63">
        <f>IF(ISTEXT($A12),Orleans!$D$112,"")</f>
        <v>56</v>
      </c>
    </row>
    <row r="31" spans="1:11" ht="12.75" hidden="1">
      <c r="A31" s="212"/>
      <c r="B31" s="213"/>
      <c r="C31" s="214"/>
      <c r="D31" s="215"/>
      <c r="E31" s="216"/>
      <c r="F31" s="217"/>
      <c r="G31" s="218"/>
      <c r="H31" s="213"/>
      <c r="I31" s="215"/>
      <c r="J31" s="215"/>
      <c r="K31" s="105"/>
    </row>
    <row r="32" spans="1:11" ht="12.75" hidden="1">
      <c r="A32" s="24"/>
      <c r="B32" s="40"/>
      <c r="C32" s="41"/>
      <c r="D32" s="42"/>
      <c r="E32" s="43"/>
      <c r="F32" s="44"/>
      <c r="G32" s="45"/>
      <c r="H32" s="40"/>
      <c r="I32" s="42"/>
      <c r="J32" s="42"/>
      <c r="K32" s="64"/>
    </row>
    <row r="33" spans="1:11" ht="12.75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20" t="s">
        <v>30</v>
      </c>
      <c r="B35" s="27" t="str">
        <f>IF(SUM(I3:I16)+SUM(H3:H16)&lt;(SUM(B3:B16)*6),"LOW",IF(SUM(I3:I16)+SUM(H3:H16)&gt;(SUM(B3:B16)*6),"HIGH","OK"))</f>
        <v>OK</v>
      </c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21" t="s">
        <v>0</v>
      </c>
      <c r="B36" s="25" t="str">
        <f>IF(SUM(F3:F16)+(SUM(G3:G16)/2)&lt;SUM(B3:B16)*3,"LOW",IF(SUM(F3:F16)+SUM(G3:G16)/2&gt;SUM(B3:B16)*3,"HIGH","OK"))</f>
        <v>OK</v>
      </c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22" t="s">
        <v>58</v>
      </c>
      <c r="B37" s="26" t="str">
        <f>IF(SUM(C3:C16)+(SUM(D3:D16)/2)&lt;(SUM(B3:B16)/2),"LOW",IF(SUM(C3:C16)+(SUM(D3:D16)/2)&gt;(SUM(B3:B16)/2),"HIGH","OK"))</f>
        <v>OK</v>
      </c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sheetProtection/>
  <mergeCells count="14">
    <mergeCell ref="E1:E2"/>
    <mergeCell ref="H1:H2"/>
    <mergeCell ref="I1:I2"/>
    <mergeCell ref="F1:G1"/>
    <mergeCell ref="A1:A2"/>
    <mergeCell ref="B1:B2"/>
    <mergeCell ref="C1:C2"/>
    <mergeCell ref="D1:D2"/>
    <mergeCell ref="A19:A20"/>
    <mergeCell ref="B18:D18"/>
    <mergeCell ref="E18:I18"/>
    <mergeCell ref="K19:K20"/>
    <mergeCell ref="H19:I19"/>
    <mergeCell ref="E19:F19"/>
  </mergeCells>
  <conditionalFormatting sqref="B36:B37">
    <cfRule type="cellIs" priority="9" dxfId="308" operator="equal" stopIfTrue="1">
      <formula>"LOW"</formula>
    </cfRule>
    <cfRule type="cellIs" priority="10" dxfId="308" operator="equal" stopIfTrue="1">
      <formula>"HIGH"</formula>
    </cfRule>
  </conditionalFormatting>
  <conditionalFormatting sqref="B35">
    <cfRule type="cellIs" priority="1" dxfId="308" operator="equal" stopIfTrue="1">
      <formula>"LOW"</formula>
    </cfRule>
    <cfRule type="cellIs" priority="2" dxfId="308" operator="equal" stopIfTrue="1">
      <formula>"HIGH"</formula>
    </cfRule>
  </conditionalFormatting>
  <conditionalFormatting sqref="B3:B16">
    <cfRule type="cellIs" priority="1307" dxfId="10" operator="equal" stopIfTrue="1">
      <formula>MAX($B$3:$B$16)</formula>
    </cfRule>
    <cfRule type="expression" priority="1308" dxfId="10" stopIfTrue="1">
      <formula>ISNONTEXT($A3)</formula>
    </cfRule>
  </conditionalFormatting>
  <conditionalFormatting sqref="A11:A12 C3:C16">
    <cfRule type="cellIs" priority="1311" dxfId="10" operator="lessThan" stopIfTrue="1">
      <formula>1</formula>
    </cfRule>
    <cfRule type="cellIs" priority="1312" dxfId="18" operator="equal" stopIfTrue="1">
      <formula>MAX($C$3:$C$16)</formula>
    </cfRule>
  </conditionalFormatting>
  <conditionalFormatting sqref="F3:F16">
    <cfRule type="cellIs" priority="1319" dxfId="10" operator="lessThan" stopIfTrue="1">
      <formula>1</formula>
    </cfRule>
    <cfRule type="cellIs" priority="1320" dxfId="18" operator="equal" stopIfTrue="1">
      <formula>MAX($F$3:$F$16)</formula>
    </cfRule>
  </conditionalFormatting>
  <conditionalFormatting sqref="I3:I16">
    <cfRule type="cellIs" priority="1323" dxfId="10" operator="lessThan" stopIfTrue="1">
      <formula>1</formula>
    </cfRule>
    <cfRule type="cellIs" priority="1324" dxfId="18" operator="equal" stopIfTrue="1">
      <formula>MAX($I$3:$I$16)</formula>
    </cfRule>
  </conditionalFormatting>
  <conditionalFormatting sqref="A21:A29 B21:B32">
    <cfRule type="cellIs" priority="1789" dxfId="23" operator="lessThan" stopIfTrue="1">
      <formula>1</formula>
    </cfRule>
    <cfRule type="cellIs" priority="1790" dxfId="18" operator="equal" stopIfTrue="1">
      <formula>MAX($B$21:$B$32)</formula>
    </cfRule>
  </conditionalFormatting>
  <conditionalFormatting sqref="C21:C32">
    <cfRule type="cellIs" priority="1797" dxfId="23" operator="lessThan" stopIfTrue="1">
      <formula>1</formula>
    </cfRule>
    <cfRule type="cellIs" priority="1798" dxfId="18" operator="equal" stopIfTrue="1">
      <formula>MAX($C$21:$C$32)</formula>
    </cfRule>
  </conditionalFormatting>
  <conditionalFormatting sqref="D21:D32">
    <cfRule type="cellIs" priority="1801" dxfId="23" operator="lessThan" stopIfTrue="1">
      <formula>1</formula>
    </cfRule>
    <cfRule type="cellIs" priority="1802" dxfId="18" operator="equal" stopIfTrue="1">
      <formula>MAX($D$21:$D$32)</formula>
    </cfRule>
  </conditionalFormatting>
  <conditionalFormatting sqref="E21:E32">
    <cfRule type="cellIs" priority="1805" dxfId="23" operator="lessThan" stopIfTrue="1">
      <formula>1</formula>
    </cfRule>
    <cfRule type="cellIs" priority="1806" dxfId="8" operator="equal" stopIfTrue="1">
      <formula>MAX($E$21:$E$32)</formula>
    </cfRule>
  </conditionalFormatting>
  <conditionalFormatting sqref="F21:F32">
    <cfRule type="cellIs" priority="1809" dxfId="23" operator="lessThan" stopIfTrue="1">
      <formula>1</formula>
    </cfRule>
    <cfRule type="cellIs" priority="1810" dxfId="6" operator="equal" stopIfTrue="1">
      <formula>MAX($F$21:$F$32)</formula>
    </cfRule>
  </conditionalFormatting>
  <conditionalFormatting sqref="G21:G32">
    <cfRule type="cellIs" priority="1813" dxfId="23" operator="lessThan" stopIfTrue="1">
      <formula>1</formula>
    </cfRule>
    <cfRule type="cellIs" priority="1814" dxfId="18" operator="equal" stopIfTrue="1">
      <formula>MAX($G$21:$G$32)</formula>
    </cfRule>
  </conditionalFormatting>
  <conditionalFormatting sqref="H21:H32">
    <cfRule type="cellIs" priority="1817" dxfId="23" operator="lessThan" stopIfTrue="1">
      <formula>1</formula>
    </cfRule>
    <cfRule type="cellIs" priority="1818" dxfId="8" operator="equal" stopIfTrue="1">
      <formula>MAX($H$21:$H$32)</formula>
    </cfRule>
  </conditionalFormatting>
  <conditionalFormatting sqref="I21:J32">
    <cfRule type="cellIs" priority="1821" dxfId="23" operator="lessThan" stopIfTrue="1">
      <formula>1</formula>
    </cfRule>
    <cfRule type="cellIs" priority="1822" dxfId="6" operator="equal" stopIfTrue="1">
      <formula>MAX($I$21:$I$32)</formula>
    </cfRule>
  </conditionalFormatting>
  <printOptions/>
  <pageMargins left="0.4724409448818898" right="0.15748031496062992" top="0.7086614173228347" bottom="0.3937007874015748" header="0.1968503937007874" footer="0.1968503937007874"/>
  <pageSetup fitToHeight="1" fitToWidth="1" horizontalDpi="600" verticalDpi="600" orientation="landscape" paperSize="10" r:id="rId3"/>
  <headerFooter alignWithMargins="0">
    <oddHeader>&amp;L&amp;"Verdana,Bold"&amp;12Division 2&amp;C&amp;"Verdana,Bold"&amp;12Evesham District Skittles League&amp;R&amp;"Verdana,Bold"&amp;12 2022 - 2023 Season</oddHeader>
  </headerFooter>
  <colBreaks count="1" manualBreakCount="1">
    <brk id="11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112"/>
  <sheetViews>
    <sheetView zoomScale="75" zoomScaleNormal="75" workbookViewId="0" topLeftCell="A43">
      <selection activeCell="W56" sqref="W56"/>
    </sheetView>
  </sheetViews>
  <sheetFormatPr defaultColWidth="11.00390625" defaultRowHeight="12.75"/>
  <cols>
    <col min="1" max="1" width="18.75390625" style="0" customWidth="1"/>
    <col min="2" max="2" width="3.875" style="0" customWidth="1"/>
    <col min="3" max="11" width="11.75390625" style="0" customWidth="1"/>
    <col min="12" max="16" width="11.75390625" style="0" hidden="1" customWidth="1"/>
    <col min="17" max="17" width="2.125" style="0" customWidth="1"/>
    <col min="18" max="25" width="8.00390625" style="0" customWidth="1"/>
    <col min="26" max="27" width="11.00390625" style="0" customWidth="1"/>
  </cols>
  <sheetData>
    <row r="1" spans="1:27" ht="18" thickBot="1">
      <c r="A1" s="226" t="str">
        <f ca="1">+RIGHT(CELL("filename",A1),LEN(CELL("filename",A1))-FIND("]",CELL("filename",A1)))&amp;" Home"</f>
        <v>Orleans Home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68"/>
      <c r="Z1" s="68"/>
      <c r="AA1" s="68"/>
    </row>
    <row r="2" spans="1:27" ht="13.5" thickBot="1">
      <c r="A2" s="172" t="s">
        <v>75</v>
      </c>
      <c r="B2" s="173" t="s">
        <v>74</v>
      </c>
      <c r="C2" s="154">
        <v>45196</v>
      </c>
      <c r="D2" s="154">
        <v>45224</v>
      </c>
      <c r="E2" s="154">
        <v>45245</v>
      </c>
      <c r="F2" s="154">
        <v>45259</v>
      </c>
      <c r="G2" s="154">
        <v>45301</v>
      </c>
      <c r="H2" s="154">
        <v>45315</v>
      </c>
      <c r="I2" s="154">
        <v>45329</v>
      </c>
      <c r="J2" s="154">
        <v>45343</v>
      </c>
      <c r="K2" s="154">
        <v>45364</v>
      </c>
      <c r="L2" s="93"/>
      <c r="M2" s="93"/>
      <c r="N2" s="164"/>
      <c r="O2" s="164"/>
      <c r="P2" s="164"/>
      <c r="Q2" s="1"/>
      <c r="R2" s="228" t="s">
        <v>2</v>
      </c>
      <c r="S2" s="229"/>
      <c r="T2" s="228" t="s">
        <v>35</v>
      </c>
      <c r="U2" s="229"/>
      <c r="V2" s="228" t="s">
        <v>2</v>
      </c>
      <c r="W2" s="229"/>
      <c r="X2" s="155" t="s">
        <v>38</v>
      </c>
      <c r="Y2" s="156" t="s">
        <v>207</v>
      </c>
      <c r="Z2" s="156" t="s">
        <v>207</v>
      </c>
      <c r="AA2" s="156" t="s">
        <v>207</v>
      </c>
    </row>
    <row r="3" spans="1:27" ht="13.5" thickBot="1">
      <c r="A3" s="174" t="str">
        <f ca="1">+RIGHT(CELL("filename",A1),LEN(CELL("filename",A1))-FIND("]",CELL("filename",A1)))</f>
        <v>Orleans</v>
      </c>
      <c r="B3" s="6" t="s">
        <v>10</v>
      </c>
      <c r="C3" s="152" t="s">
        <v>218</v>
      </c>
      <c r="D3" s="152" t="s">
        <v>215</v>
      </c>
      <c r="E3" s="152" t="s">
        <v>216</v>
      </c>
      <c r="F3" s="152" t="s">
        <v>217</v>
      </c>
      <c r="G3" s="152" t="s">
        <v>212</v>
      </c>
      <c r="H3" s="152" t="s">
        <v>213</v>
      </c>
      <c r="I3" s="152" t="s">
        <v>233</v>
      </c>
      <c r="J3" s="152" t="s">
        <v>210</v>
      </c>
      <c r="K3" s="152" t="s">
        <v>211</v>
      </c>
      <c r="L3" s="6"/>
      <c r="M3" s="6"/>
      <c r="N3" s="6"/>
      <c r="O3" s="6"/>
      <c r="P3" s="6"/>
      <c r="Q3" s="1"/>
      <c r="R3" s="7" t="s">
        <v>45</v>
      </c>
      <c r="S3" s="8" t="s">
        <v>34</v>
      </c>
      <c r="T3" s="7" t="s">
        <v>36</v>
      </c>
      <c r="U3" s="8" t="s">
        <v>48</v>
      </c>
      <c r="V3" s="7" t="s">
        <v>36</v>
      </c>
      <c r="W3" s="9" t="s">
        <v>48</v>
      </c>
      <c r="X3" s="8" t="s">
        <v>39</v>
      </c>
      <c r="Y3" s="10" t="s">
        <v>34</v>
      </c>
      <c r="Z3" s="10" t="s">
        <v>56</v>
      </c>
      <c r="AA3" s="10" t="s">
        <v>62</v>
      </c>
    </row>
    <row r="4" spans="1:27" ht="12.75">
      <c r="A4" s="171" t="s">
        <v>178</v>
      </c>
      <c r="B4" s="82" t="s">
        <v>37</v>
      </c>
      <c r="C4" s="53">
        <v>42</v>
      </c>
      <c r="D4" s="53">
        <v>35</v>
      </c>
      <c r="E4" s="53">
        <v>35</v>
      </c>
      <c r="F4" s="53">
        <v>40</v>
      </c>
      <c r="G4" s="53">
        <v>31</v>
      </c>
      <c r="H4" s="53">
        <v>38</v>
      </c>
      <c r="I4" s="53">
        <v>37</v>
      </c>
      <c r="J4" s="53">
        <v>31</v>
      </c>
      <c r="K4" s="53">
        <v>54</v>
      </c>
      <c r="L4" s="53"/>
      <c r="M4" s="53"/>
      <c r="N4" s="53"/>
      <c r="O4" s="53"/>
      <c r="P4" s="53"/>
      <c r="Q4" s="1"/>
      <c r="R4" s="76">
        <f aca="true" t="shared" si="0" ref="R4:R16">IF((COUNT(C4:P4))&lt;1,"",(AVERAGE(C4:P4)))</f>
        <v>38.111111111111114</v>
      </c>
      <c r="S4" s="35">
        <f aca="true" t="shared" si="1" ref="S4:S42">IF((COUNT(C4:P4,C56:P56))&lt;1,"",(AVERAGE(C4:P4,C56:P56)))</f>
        <v>37.64705882352941</v>
      </c>
      <c r="T4" s="113" t="str">
        <f aca="true" t="shared" si="2" ref="T4:T16">IF((COUNT(C4:P4))&lt;1,"",IF(B4="F"," ",MAX(C4:P4)))</f>
        <v> </v>
      </c>
      <c r="U4" s="114">
        <f aca="true" t="shared" si="3" ref="U4:U16">IF((COUNT(C4:P4))&lt;1,"",IF(B4="F",MAX(C4:P4)," "))</f>
        <v>54</v>
      </c>
      <c r="V4" s="115" t="str">
        <f>IF(B4="F"," ",IF(COUNTA(C4:P4)&gt;=6,R4," "))</f>
        <v> </v>
      </c>
      <c r="W4" s="116">
        <f>IF(B4="F",IF(COUNTA(C4:P4)&gt;=6,R4," ")," ")</f>
        <v>38.111111111111114</v>
      </c>
      <c r="X4" s="112">
        <f aca="true" t="shared" si="4" ref="X4:X16">IF((COUNT(C4:P4))&lt;1,"",(COUNT(C4:P4)))</f>
        <v>9</v>
      </c>
      <c r="Y4" s="65">
        <f>IF((COUNT(C4:P4,C56:P56))&lt;6,"",(AVERAGE(C4:P4,C56:P56)))</f>
        <v>37.64705882352941</v>
      </c>
      <c r="Z4" s="175">
        <f>IF(B4="F","",Y4)</f>
      </c>
      <c r="AA4" s="141">
        <f>IF(B4="F",Y4,"")</f>
        <v>37.64705882352941</v>
      </c>
    </row>
    <row r="5" spans="1:27" ht="12.75">
      <c r="A5" s="166" t="s">
        <v>260</v>
      </c>
      <c r="B5" s="167" t="s">
        <v>37</v>
      </c>
      <c r="C5" s="53"/>
      <c r="D5" s="53"/>
      <c r="E5" s="53"/>
      <c r="F5" s="53"/>
      <c r="G5" s="53"/>
      <c r="H5" s="53"/>
      <c r="I5" s="53">
        <v>37</v>
      </c>
      <c r="J5" s="53"/>
      <c r="K5" s="53"/>
      <c r="L5" s="53"/>
      <c r="M5" s="53"/>
      <c r="N5" s="53"/>
      <c r="O5" s="53"/>
      <c r="P5" s="53"/>
      <c r="Q5" s="1"/>
      <c r="R5" s="76">
        <f t="shared" si="0"/>
        <v>37</v>
      </c>
      <c r="S5" s="35">
        <f t="shared" si="1"/>
        <v>37.5</v>
      </c>
      <c r="T5" s="113" t="str">
        <f t="shared" si="2"/>
        <v> </v>
      </c>
      <c r="U5" s="114">
        <f t="shared" si="3"/>
        <v>37</v>
      </c>
      <c r="V5" s="115" t="str">
        <f>IF(B5="F"," ",IF(COUNTA(C5:P5)&gt;=6,R5," "))</f>
        <v> </v>
      </c>
      <c r="W5" s="116" t="str">
        <f>IF(B5="F",IF(COUNTA(C5:P5)&gt;=6,R5," ")," ")</f>
        <v> </v>
      </c>
      <c r="X5" s="117">
        <f t="shared" si="4"/>
        <v>1</v>
      </c>
      <c r="Y5" s="66">
        <f>IF((COUNT(C5:P5,C57:P57))&lt;6,"",(AVERAGE(C5:P5,C57:P57)))</f>
      </c>
      <c r="Z5" s="176">
        <f aca="true" t="shared" si="5" ref="Z5:Z42">IF(B5="F","",Y5)</f>
      </c>
      <c r="AA5" s="142">
        <f aca="true" t="shared" si="6" ref="AA5:AA42">IF(B5="F",Y5,"")</f>
      </c>
    </row>
    <row r="6" spans="1:27" ht="12.75">
      <c r="A6" s="166" t="s">
        <v>177</v>
      </c>
      <c r="B6" s="167" t="s">
        <v>37</v>
      </c>
      <c r="C6" s="53"/>
      <c r="D6" s="53"/>
      <c r="E6" s="53">
        <v>17</v>
      </c>
      <c r="F6" s="53">
        <v>26</v>
      </c>
      <c r="G6" s="53">
        <v>24</v>
      </c>
      <c r="H6" s="53">
        <v>32</v>
      </c>
      <c r="I6" s="53">
        <v>40</v>
      </c>
      <c r="J6" s="53"/>
      <c r="K6" s="53">
        <v>21</v>
      </c>
      <c r="L6" s="53"/>
      <c r="M6" s="53"/>
      <c r="N6" s="53"/>
      <c r="O6" s="53"/>
      <c r="P6" s="53"/>
      <c r="Q6" s="1"/>
      <c r="R6" s="76">
        <f t="shared" si="0"/>
        <v>26.666666666666668</v>
      </c>
      <c r="S6" s="35">
        <f t="shared" si="1"/>
        <v>28.307692307692307</v>
      </c>
      <c r="T6" s="113" t="str">
        <f t="shared" si="2"/>
        <v> </v>
      </c>
      <c r="U6" s="114">
        <f t="shared" si="3"/>
        <v>40</v>
      </c>
      <c r="V6" s="115" t="str">
        <f aca="true" t="shared" si="7" ref="V6:V42">IF(B6="F"," ",IF(COUNTA(C6:P6)&gt;=6,R6," "))</f>
        <v> </v>
      </c>
      <c r="W6" s="116">
        <f aca="true" t="shared" si="8" ref="W6:W42">IF(B6="F",IF(COUNTA(C6:P6)&gt;=6,R6," ")," ")</f>
        <v>26.666666666666668</v>
      </c>
      <c r="X6" s="117">
        <f t="shared" si="4"/>
        <v>6</v>
      </c>
      <c r="Y6" s="66">
        <f aca="true" t="shared" si="9" ref="Y6:Y42">IF((COUNT(C6:P6,C58:P58))&lt;6,"",(AVERAGE(C6:P6,C58:P58)))</f>
        <v>28.307692307692307</v>
      </c>
      <c r="Z6" s="176">
        <f t="shared" si="5"/>
      </c>
      <c r="AA6" s="142">
        <f t="shared" si="6"/>
        <v>28.307692307692307</v>
      </c>
    </row>
    <row r="7" spans="1:27" ht="12.75">
      <c r="A7" s="166" t="s">
        <v>182</v>
      </c>
      <c r="B7" s="167" t="s">
        <v>37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1"/>
      <c r="R7" s="76">
        <f t="shared" si="0"/>
      </c>
      <c r="S7" s="35">
        <f t="shared" si="1"/>
      </c>
      <c r="T7" s="113">
        <f t="shared" si="2"/>
      </c>
      <c r="U7" s="114">
        <f t="shared" si="3"/>
      </c>
      <c r="V7" s="115" t="str">
        <f t="shared" si="7"/>
        <v> </v>
      </c>
      <c r="W7" s="116" t="str">
        <f t="shared" si="8"/>
        <v> </v>
      </c>
      <c r="X7" s="117">
        <f t="shared" si="4"/>
      </c>
      <c r="Y7" s="66">
        <f t="shared" si="9"/>
      </c>
      <c r="Z7" s="176">
        <f t="shared" si="5"/>
      </c>
      <c r="AA7" s="142">
        <f t="shared" si="6"/>
      </c>
    </row>
    <row r="8" spans="1:27" ht="12.75">
      <c r="A8" s="166" t="s">
        <v>252</v>
      </c>
      <c r="B8" s="167" t="s">
        <v>76</v>
      </c>
      <c r="C8" s="53">
        <v>33</v>
      </c>
      <c r="D8" s="53">
        <v>38</v>
      </c>
      <c r="E8" s="53">
        <v>39</v>
      </c>
      <c r="F8" s="53">
        <v>44</v>
      </c>
      <c r="G8" s="53">
        <v>37</v>
      </c>
      <c r="H8" s="53">
        <v>44</v>
      </c>
      <c r="I8" s="53">
        <v>42</v>
      </c>
      <c r="J8" s="53">
        <v>23</v>
      </c>
      <c r="K8" s="53">
        <v>40</v>
      </c>
      <c r="L8" s="53"/>
      <c r="M8" s="53"/>
      <c r="N8" s="53"/>
      <c r="O8" s="53"/>
      <c r="P8" s="53"/>
      <c r="Q8" s="1"/>
      <c r="R8" s="76">
        <f t="shared" si="0"/>
        <v>37.77777777777778</v>
      </c>
      <c r="S8" s="35">
        <f t="shared" si="1"/>
        <v>39.8</v>
      </c>
      <c r="T8" s="113">
        <f t="shared" si="2"/>
        <v>44</v>
      </c>
      <c r="U8" s="114" t="str">
        <f t="shared" si="3"/>
        <v> </v>
      </c>
      <c r="V8" s="115">
        <f t="shared" si="7"/>
        <v>37.77777777777778</v>
      </c>
      <c r="W8" s="116" t="str">
        <f t="shared" si="8"/>
        <v> </v>
      </c>
      <c r="X8" s="117">
        <f t="shared" si="4"/>
        <v>9</v>
      </c>
      <c r="Y8" s="66">
        <f t="shared" si="9"/>
        <v>39.8</v>
      </c>
      <c r="Z8" s="176">
        <f t="shared" si="5"/>
        <v>39.8</v>
      </c>
      <c r="AA8" s="142">
        <f t="shared" si="6"/>
      </c>
    </row>
    <row r="9" spans="1:27" ht="12.75">
      <c r="A9" s="166" t="s">
        <v>253</v>
      </c>
      <c r="B9" s="167" t="s">
        <v>37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1"/>
      <c r="R9" s="76">
        <f t="shared" si="0"/>
      </c>
      <c r="S9" s="35">
        <f t="shared" si="1"/>
      </c>
      <c r="T9" s="113">
        <f t="shared" si="2"/>
      </c>
      <c r="U9" s="114">
        <f t="shared" si="3"/>
      </c>
      <c r="V9" s="115" t="str">
        <f t="shared" si="7"/>
        <v> </v>
      </c>
      <c r="W9" s="116" t="str">
        <f t="shared" si="8"/>
        <v> </v>
      </c>
      <c r="X9" s="117">
        <f t="shared" si="4"/>
      </c>
      <c r="Y9" s="66">
        <f t="shared" si="9"/>
      </c>
      <c r="Z9" s="176">
        <f t="shared" si="5"/>
      </c>
      <c r="AA9" s="142">
        <f t="shared" si="6"/>
      </c>
    </row>
    <row r="10" spans="1:27" ht="12.75">
      <c r="A10" s="166" t="s">
        <v>184</v>
      </c>
      <c r="B10" s="167" t="s">
        <v>76</v>
      </c>
      <c r="C10" s="53">
        <v>40</v>
      </c>
      <c r="D10" s="53">
        <v>39</v>
      </c>
      <c r="E10" s="53">
        <v>44</v>
      </c>
      <c r="F10" s="53">
        <v>40</v>
      </c>
      <c r="G10" s="53">
        <v>37</v>
      </c>
      <c r="H10" s="53">
        <v>42</v>
      </c>
      <c r="I10" s="53">
        <v>42</v>
      </c>
      <c r="J10" s="53"/>
      <c r="K10" s="53">
        <v>35</v>
      </c>
      <c r="L10" s="53"/>
      <c r="M10" s="53"/>
      <c r="N10" s="53"/>
      <c r="O10" s="53"/>
      <c r="P10" s="53"/>
      <c r="Q10" s="1"/>
      <c r="R10" s="76">
        <f t="shared" si="0"/>
        <v>39.875</v>
      </c>
      <c r="S10" s="35">
        <f t="shared" si="1"/>
        <v>40.53333333333333</v>
      </c>
      <c r="T10" s="113">
        <f t="shared" si="2"/>
        <v>44</v>
      </c>
      <c r="U10" s="114" t="str">
        <f t="shared" si="3"/>
        <v> </v>
      </c>
      <c r="V10" s="115">
        <f t="shared" si="7"/>
        <v>39.875</v>
      </c>
      <c r="W10" s="116" t="str">
        <f t="shared" si="8"/>
        <v> </v>
      </c>
      <c r="X10" s="117">
        <f t="shared" si="4"/>
        <v>8</v>
      </c>
      <c r="Y10" s="66">
        <f t="shared" si="9"/>
        <v>40.53333333333333</v>
      </c>
      <c r="Z10" s="176">
        <f t="shared" si="5"/>
        <v>40.53333333333333</v>
      </c>
      <c r="AA10" s="142">
        <f t="shared" si="6"/>
      </c>
    </row>
    <row r="11" spans="1:27" ht="12.75">
      <c r="A11" s="166" t="s">
        <v>183</v>
      </c>
      <c r="B11" s="167" t="s">
        <v>76</v>
      </c>
      <c r="C11" s="53">
        <v>39</v>
      </c>
      <c r="D11" s="53">
        <v>42</v>
      </c>
      <c r="E11" s="53">
        <v>34</v>
      </c>
      <c r="F11" s="53">
        <v>42</v>
      </c>
      <c r="G11" s="53">
        <v>44</v>
      </c>
      <c r="H11" s="53">
        <v>45</v>
      </c>
      <c r="I11" s="53">
        <v>40</v>
      </c>
      <c r="J11" s="53">
        <v>41</v>
      </c>
      <c r="K11" s="53">
        <v>37</v>
      </c>
      <c r="L11" s="53"/>
      <c r="M11" s="53"/>
      <c r="N11" s="53"/>
      <c r="O11" s="53"/>
      <c r="P11" s="53"/>
      <c r="Q11" s="1"/>
      <c r="R11" s="76">
        <f t="shared" si="0"/>
        <v>40.44444444444444</v>
      </c>
      <c r="S11" s="35">
        <f t="shared" si="1"/>
        <v>41.55555555555556</v>
      </c>
      <c r="T11" s="113">
        <f t="shared" si="2"/>
        <v>45</v>
      </c>
      <c r="U11" s="114" t="str">
        <f t="shared" si="3"/>
        <v> </v>
      </c>
      <c r="V11" s="115">
        <f t="shared" si="7"/>
        <v>40.44444444444444</v>
      </c>
      <c r="W11" s="116" t="str">
        <f t="shared" si="8"/>
        <v> </v>
      </c>
      <c r="X11" s="117">
        <f t="shared" si="4"/>
        <v>9</v>
      </c>
      <c r="Y11" s="66">
        <f t="shared" si="9"/>
        <v>41.55555555555556</v>
      </c>
      <c r="Z11" s="176">
        <f t="shared" si="5"/>
        <v>41.55555555555556</v>
      </c>
      <c r="AA11" s="142">
        <f t="shared" si="6"/>
      </c>
    </row>
    <row r="12" spans="1:27" ht="12.75">
      <c r="A12" s="166" t="s">
        <v>175</v>
      </c>
      <c r="B12" s="167" t="s">
        <v>37</v>
      </c>
      <c r="C12" s="53">
        <v>29</v>
      </c>
      <c r="D12" s="53">
        <v>30</v>
      </c>
      <c r="E12" s="53"/>
      <c r="F12" s="53"/>
      <c r="G12" s="53">
        <v>25</v>
      </c>
      <c r="H12" s="53">
        <v>21</v>
      </c>
      <c r="I12" s="53"/>
      <c r="J12" s="53">
        <v>25</v>
      </c>
      <c r="K12" s="53"/>
      <c r="L12" s="53"/>
      <c r="M12" s="53"/>
      <c r="N12" s="53"/>
      <c r="O12" s="53"/>
      <c r="P12" s="53"/>
      <c r="Q12" s="1"/>
      <c r="R12" s="76">
        <f t="shared" si="0"/>
        <v>26</v>
      </c>
      <c r="S12" s="35">
        <f t="shared" si="1"/>
        <v>27.076923076923077</v>
      </c>
      <c r="T12" s="113" t="str">
        <f t="shared" si="2"/>
        <v> </v>
      </c>
      <c r="U12" s="114">
        <f t="shared" si="3"/>
        <v>30</v>
      </c>
      <c r="V12" s="115" t="str">
        <f t="shared" si="7"/>
        <v> </v>
      </c>
      <c r="W12" s="116" t="str">
        <f t="shared" si="8"/>
        <v> </v>
      </c>
      <c r="X12" s="117">
        <f t="shared" si="4"/>
        <v>5</v>
      </c>
      <c r="Y12" s="66">
        <f t="shared" si="9"/>
        <v>27.076923076923077</v>
      </c>
      <c r="Z12" s="176">
        <f t="shared" si="5"/>
      </c>
      <c r="AA12" s="142">
        <f t="shared" si="6"/>
        <v>27.076923076923077</v>
      </c>
    </row>
    <row r="13" spans="1:27" ht="12.75">
      <c r="A13" s="166" t="s">
        <v>181</v>
      </c>
      <c r="B13" s="167" t="s">
        <v>76</v>
      </c>
      <c r="C13" s="53">
        <v>38</v>
      </c>
      <c r="D13" s="53">
        <v>24</v>
      </c>
      <c r="E13" s="53">
        <v>34</v>
      </c>
      <c r="F13" s="53">
        <v>30</v>
      </c>
      <c r="G13" s="53">
        <v>28</v>
      </c>
      <c r="H13" s="53">
        <v>24</v>
      </c>
      <c r="I13" s="53"/>
      <c r="J13" s="53">
        <v>34</v>
      </c>
      <c r="K13" s="53">
        <v>45</v>
      </c>
      <c r="L13" s="53"/>
      <c r="M13" s="53"/>
      <c r="N13" s="53"/>
      <c r="O13" s="53"/>
      <c r="P13" s="53"/>
      <c r="Q13" s="1"/>
      <c r="R13" s="76">
        <f t="shared" si="0"/>
        <v>32.125</v>
      </c>
      <c r="S13" s="35">
        <f t="shared" si="1"/>
        <v>34.8235294117647</v>
      </c>
      <c r="T13" s="113">
        <f t="shared" si="2"/>
        <v>45</v>
      </c>
      <c r="U13" s="114" t="str">
        <f t="shared" si="3"/>
        <v> </v>
      </c>
      <c r="V13" s="115">
        <f t="shared" si="7"/>
        <v>32.125</v>
      </c>
      <c r="W13" s="116" t="str">
        <f t="shared" si="8"/>
        <v> </v>
      </c>
      <c r="X13" s="117">
        <f t="shared" si="4"/>
        <v>8</v>
      </c>
      <c r="Y13" s="66">
        <f t="shared" si="9"/>
        <v>34.8235294117647</v>
      </c>
      <c r="Z13" s="176">
        <f t="shared" si="5"/>
        <v>34.8235294117647</v>
      </c>
      <c r="AA13" s="142">
        <f t="shared" si="6"/>
      </c>
    </row>
    <row r="14" spans="1:27" ht="12.75">
      <c r="A14" s="166" t="s">
        <v>179</v>
      </c>
      <c r="B14" s="167" t="s">
        <v>37</v>
      </c>
      <c r="C14" s="53">
        <v>32</v>
      </c>
      <c r="D14" s="53">
        <v>31</v>
      </c>
      <c r="E14" s="53">
        <v>40</v>
      </c>
      <c r="F14" s="53">
        <v>36</v>
      </c>
      <c r="G14" s="53">
        <v>34</v>
      </c>
      <c r="H14" s="53">
        <v>44</v>
      </c>
      <c r="I14" s="53">
        <v>36</v>
      </c>
      <c r="J14" s="53">
        <v>31</v>
      </c>
      <c r="K14" s="53">
        <v>26</v>
      </c>
      <c r="L14" s="53"/>
      <c r="M14" s="53"/>
      <c r="N14" s="53"/>
      <c r="O14" s="53"/>
      <c r="P14" s="53"/>
      <c r="Q14" s="1"/>
      <c r="R14" s="76">
        <f t="shared" si="0"/>
        <v>34.44444444444444</v>
      </c>
      <c r="S14" s="35">
        <f t="shared" si="1"/>
        <v>33.375</v>
      </c>
      <c r="T14" s="113" t="str">
        <f t="shared" si="2"/>
        <v> </v>
      </c>
      <c r="U14" s="114">
        <f t="shared" si="3"/>
        <v>44</v>
      </c>
      <c r="V14" s="115" t="str">
        <f t="shared" si="7"/>
        <v> </v>
      </c>
      <c r="W14" s="116">
        <f t="shared" si="8"/>
        <v>34.44444444444444</v>
      </c>
      <c r="X14" s="117">
        <f t="shared" si="4"/>
        <v>9</v>
      </c>
      <c r="Y14" s="66">
        <f t="shared" si="9"/>
        <v>33.375</v>
      </c>
      <c r="Z14" s="176">
        <f t="shared" si="5"/>
      </c>
      <c r="AA14" s="142">
        <f t="shared" si="6"/>
        <v>33.375</v>
      </c>
    </row>
    <row r="15" spans="1:27" ht="12.75">
      <c r="A15" s="166" t="s">
        <v>180</v>
      </c>
      <c r="B15" s="167" t="s">
        <v>76</v>
      </c>
      <c r="C15" s="53">
        <v>29</v>
      </c>
      <c r="D15" s="53">
        <v>33</v>
      </c>
      <c r="E15" s="53">
        <v>26</v>
      </c>
      <c r="F15" s="53">
        <v>34</v>
      </c>
      <c r="G15" s="53">
        <v>36</v>
      </c>
      <c r="H15" s="53">
        <v>34</v>
      </c>
      <c r="I15" s="53">
        <v>38</v>
      </c>
      <c r="J15" s="53">
        <v>25</v>
      </c>
      <c r="K15" s="53">
        <v>26</v>
      </c>
      <c r="L15" s="53"/>
      <c r="M15" s="53"/>
      <c r="N15" s="53"/>
      <c r="O15" s="53"/>
      <c r="P15" s="53"/>
      <c r="Q15" s="1"/>
      <c r="R15" s="76">
        <f t="shared" si="0"/>
        <v>31.22222222222222</v>
      </c>
      <c r="S15" s="35">
        <f t="shared" si="1"/>
        <v>33.0625</v>
      </c>
      <c r="T15" s="113">
        <f t="shared" si="2"/>
        <v>38</v>
      </c>
      <c r="U15" s="114" t="str">
        <f t="shared" si="3"/>
        <v> </v>
      </c>
      <c r="V15" s="115">
        <f t="shared" si="7"/>
        <v>31.22222222222222</v>
      </c>
      <c r="W15" s="116" t="str">
        <f t="shared" si="8"/>
        <v> </v>
      </c>
      <c r="X15" s="117">
        <f t="shared" si="4"/>
        <v>9</v>
      </c>
      <c r="Y15" s="66">
        <f t="shared" si="9"/>
        <v>33.0625</v>
      </c>
      <c r="Z15" s="176">
        <f t="shared" si="5"/>
        <v>33.0625</v>
      </c>
      <c r="AA15" s="142">
        <f t="shared" si="6"/>
      </c>
    </row>
    <row r="16" spans="1:27" ht="12.75" customHeight="1">
      <c r="A16" s="166" t="s">
        <v>283</v>
      </c>
      <c r="B16" s="167" t="s">
        <v>76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1"/>
      <c r="R16" s="76">
        <f t="shared" si="0"/>
      </c>
      <c r="S16" s="35">
        <f t="shared" si="1"/>
        <v>35</v>
      </c>
      <c r="T16" s="113">
        <f t="shared" si="2"/>
      </c>
      <c r="U16" s="114">
        <f t="shared" si="3"/>
      </c>
      <c r="V16" s="115" t="str">
        <f t="shared" si="7"/>
        <v> </v>
      </c>
      <c r="W16" s="116" t="str">
        <f t="shared" si="8"/>
        <v> </v>
      </c>
      <c r="X16" s="117">
        <f t="shared" si="4"/>
      </c>
      <c r="Y16" s="66">
        <f t="shared" si="9"/>
      </c>
      <c r="Z16" s="176">
        <f t="shared" si="5"/>
      </c>
      <c r="AA16" s="142">
        <f t="shared" si="6"/>
      </c>
    </row>
    <row r="17" spans="1:27" ht="12.75" customHeight="1">
      <c r="A17" s="166" t="s">
        <v>185</v>
      </c>
      <c r="B17" s="167" t="s">
        <v>37</v>
      </c>
      <c r="C17" s="53">
        <v>29</v>
      </c>
      <c r="D17" s="53"/>
      <c r="E17" s="53">
        <v>37</v>
      </c>
      <c r="F17" s="53">
        <v>38</v>
      </c>
      <c r="G17" s="53"/>
      <c r="H17" s="53"/>
      <c r="I17" s="53"/>
      <c r="J17" s="53">
        <v>33</v>
      </c>
      <c r="K17" s="53">
        <v>33</v>
      </c>
      <c r="L17" s="53"/>
      <c r="M17" s="53"/>
      <c r="N17" s="53"/>
      <c r="O17" s="53"/>
      <c r="P17" s="53"/>
      <c r="Q17" s="1"/>
      <c r="R17" s="76">
        <f aca="true" t="shared" si="10" ref="R17:R42">IF((COUNT(C17:P17))&lt;1,"",(AVERAGE(C17:P17)))</f>
        <v>34</v>
      </c>
      <c r="S17" s="35">
        <f t="shared" si="1"/>
        <v>33.833333333333336</v>
      </c>
      <c r="T17" s="113" t="str">
        <f aca="true" t="shared" si="11" ref="T17:T42">IF((COUNT(C17:P17))&lt;1,"",IF(B17="F"," ",MAX(C17:P17)))</f>
        <v> </v>
      </c>
      <c r="U17" s="114">
        <f aca="true" t="shared" si="12" ref="U17:U42">IF((COUNT(C17:P17))&lt;1,"",IF(B17="F",MAX(C17:P17)," "))</f>
        <v>38</v>
      </c>
      <c r="V17" s="115" t="str">
        <f t="shared" si="7"/>
        <v> </v>
      </c>
      <c r="W17" s="116" t="str">
        <f t="shared" si="8"/>
        <v> </v>
      </c>
      <c r="X17" s="117">
        <f aca="true" t="shared" si="13" ref="X17:X42">IF((COUNT(C17:P17))&lt;1,"",(COUNT(C17:P17)))</f>
        <v>5</v>
      </c>
      <c r="Y17" s="66">
        <f t="shared" si="9"/>
        <v>33.833333333333336</v>
      </c>
      <c r="Z17" s="176">
        <f t="shared" si="5"/>
      </c>
      <c r="AA17" s="142">
        <f t="shared" si="6"/>
        <v>33.833333333333336</v>
      </c>
    </row>
    <row r="18" spans="1:27" ht="12.75" customHeight="1">
      <c r="A18" s="166" t="s">
        <v>186</v>
      </c>
      <c r="B18" s="167" t="s">
        <v>76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1"/>
      <c r="R18" s="76">
        <f t="shared" si="10"/>
      </c>
      <c r="S18" s="35">
        <f t="shared" si="1"/>
        <v>36.5</v>
      </c>
      <c r="T18" s="113">
        <f t="shared" si="11"/>
      </c>
      <c r="U18" s="114">
        <f t="shared" si="12"/>
      </c>
      <c r="V18" s="115" t="str">
        <f t="shared" si="7"/>
        <v> </v>
      </c>
      <c r="W18" s="116" t="str">
        <f t="shared" si="8"/>
        <v> </v>
      </c>
      <c r="X18" s="117">
        <f t="shared" si="13"/>
      </c>
      <c r="Y18" s="66">
        <f t="shared" si="9"/>
      </c>
      <c r="Z18" s="176">
        <f t="shared" si="5"/>
      </c>
      <c r="AA18" s="142">
        <f t="shared" si="6"/>
      </c>
    </row>
    <row r="19" spans="1:27" ht="12.75" customHeight="1">
      <c r="A19" s="166" t="s">
        <v>176</v>
      </c>
      <c r="B19" s="167" t="s">
        <v>76</v>
      </c>
      <c r="C19" s="53"/>
      <c r="D19" s="53">
        <v>38</v>
      </c>
      <c r="E19" s="53"/>
      <c r="F19" s="53"/>
      <c r="G19" s="53"/>
      <c r="H19" s="53"/>
      <c r="I19" s="53">
        <v>42</v>
      </c>
      <c r="J19" s="53">
        <v>37</v>
      </c>
      <c r="K19" s="53"/>
      <c r="L19" s="53"/>
      <c r="M19" s="53"/>
      <c r="N19" s="53"/>
      <c r="O19" s="53"/>
      <c r="P19" s="53"/>
      <c r="Q19" s="1"/>
      <c r="R19" s="76">
        <f t="shared" si="10"/>
        <v>39</v>
      </c>
      <c r="S19" s="35">
        <f t="shared" si="1"/>
        <v>38</v>
      </c>
      <c r="T19" s="113">
        <f t="shared" si="11"/>
        <v>42</v>
      </c>
      <c r="U19" s="114" t="str">
        <f t="shared" si="12"/>
        <v> </v>
      </c>
      <c r="V19" s="115" t="str">
        <f t="shared" si="7"/>
        <v> </v>
      </c>
      <c r="W19" s="116" t="str">
        <f t="shared" si="8"/>
        <v> </v>
      </c>
      <c r="X19" s="117">
        <f t="shared" si="13"/>
        <v>3</v>
      </c>
      <c r="Y19" s="66">
        <f t="shared" si="9"/>
        <v>38</v>
      </c>
      <c r="Z19" s="176">
        <f t="shared" si="5"/>
        <v>38</v>
      </c>
      <c r="AA19" s="142">
        <f t="shared" si="6"/>
      </c>
    </row>
    <row r="20" spans="1:27" ht="12.75" customHeight="1" thickBot="1">
      <c r="A20" s="166" t="s">
        <v>174</v>
      </c>
      <c r="B20" s="167" t="s">
        <v>37</v>
      </c>
      <c r="C20" s="53">
        <v>45</v>
      </c>
      <c r="D20" s="53">
        <v>45</v>
      </c>
      <c r="E20" s="53">
        <v>31</v>
      </c>
      <c r="F20" s="53">
        <v>40</v>
      </c>
      <c r="G20" s="53">
        <v>33</v>
      </c>
      <c r="H20" s="53">
        <v>32</v>
      </c>
      <c r="I20" s="53">
        <v>28</v>
      </c>
      <c r="J20" s="53">
        <v>36</v>
      </c>
      <c r="K20" s="53">
        <v>40</v>
      </c>
      <c r="L20" s="53"/>
      <c r="M20" s="53"/>
      <c r="N20" s="53"/>
      <c r="O20" s="53"/>
      <c r="P20" s="53"/>
      <c r="Q20" s="1"/>
      <c r="R20" s="76">
        <f t="shared" si="10"/>
        <v>36.666666666666664</v>
      </c>
      <c r="S20" s="35">
        <f t="shared" si="1"/>
        <v>36.11764705882353</v>
      </c>
      <c r="T20" s="113" t="str">
        <f t="shared" si="11"/>
        <v> </v>
      </c>
      <c r="U20" s="114">
        <f t="shared" si="12"/>
        <v>45</v>
      </c>
      <c r="V20" s="115" t="str">
        <f t="shared" si="7"/>
        <v> </v>
      </c>
      <c r="W20" s="116">
        <f t="shared" si="8"/>
        <v>36.666666666666664</v>
      </c>
      <c r="X20" s="117">
        <f t="shared" si="13"/>
        <v>9</v>
      </c>
      <c r="Y20" s="66">
        <f t="shared" si="9"/>
        <v>36.11764705882353</v>
      </c>
      <c r="Z20" s="176">
        <f t="shared" si="5"/>
      </c>
      <c r="AA20" s="142">
        <f t="shared" si="6"/>
        <v>36.11764705882353</v>
      </c>
    </row>
    <row r="21" spans="1:27" ht="12" customHeight="1" hidden="1">
      <c r="A21" s="166"/>
      <c r="B21" s="167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1"/>
      <c r="R21" s="76">
        <f t="shared" si="10"/>
      </c>
      <c r="S21" s="35">
        <f t="shared" si="1"/>
      </c>
      <c r="T21" s="113">
        <f t="shared" si="11"/>
      </c>
      <c r="U21" s="114">
        <f t="shared" si="12"/>
      </c>
      <c r="V21" s="115" t="str">
        <f t="shared" si="7"/>
        <v> </v>
      </c>
      <c r="W21" s="116" t="str">
        <f t="shared" si="8"/>
        <v> </v>
      </c>
      <c r="X21" s="117">
        <f t="shared" si="13"/>
      </c>
      <c r="Y21" s="66">
        <f t="shared" si="9"/>
      </c>
      <c r="Z21" s="176">
        <f t="shared" si="5"/>
      </c>
      <c r="AA21" s="142">
        <f t="shared" si="6"/>
      </c>
    </row>
    <row r="22" spans="1:27" ht="12.75" customHeight="1" hidden="1">
      <c r="A22" s="166"/>
      <c r="B22" s="167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1"/>
      <c r="R22" s="76">
        <f t="shared" si="10"/>
      </c>
      <c r="S22" s="35">
        <f t="shared" si="1"/>
      </c>
      <c r="T22" s="113">
        <f t="shared" si="11"/>
      </c>
      <c r="U22" s="114">
        <f t="shared" si="12"/>
      </c>
      <c r="V22" s="115" t="str">
        <f t="shared" si="7"/>
        <v> </v>
      </c>
      <c r="W22" s="116" t="str">
        <f t="shared" si="8"/>
        <v> </v>
      </c>
      <c r="X22" s="117">
        <f t="shared" si="13"/>
      </c>
      <c r="Y22" s="66">
        <f t="shared" si="9"/>
      </c>
      <c r="Z22" s="176">
        <f t="shared" si="5"/>
      </c>
      <c r="AA22" s="142">
        <f t="shared" si="6"/>
      </c>
    </row>
    <row r="23" spans="1:27" ht="12.75" customHeight="1" hidden="1">
      <c r="A23" s="166"/>
      <c r="B23" s="167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1"/>
      <c r="R23" s="76">
        <f t="shared" si="10"/>
      </c>
      <c r="S23" s="35">
        <f t="shared" si="1"/>
      </c>
      <c r="T23" s="113">
        <f t="shared" si="11"/>
      </c>
      <c r="U23" s="114">
        <f t="shared" si="12"/>
      </c>
      <c r="V23" s="115" t="str">
        <f t="shared" si="7"/>
        <v> </v>
      </c>
      <c r="W23" s="116" t="str">
        <f t="shared" si="8"/>
        <v> </v>
      </c>
      <c r="X23" s="117">
        <f t="shared" si="13"/>
      </c>
      <c r="Y23" s="66">
        <f t="shared" si="9"/>
      </c>
      <c r="Z23" s="176">
        <f t="shared" si="5"/>
      </c>
      <c r="AA23" s="142">
        <f t="shared" si="6"/>
      </c>
    </row>
    <row r="24" spans="1:27" ht="12.75" customHeight="1" hidden="1">
      <c r="A24" s="166"/>
      <c r="B24" s="167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1"/>
      <c r="R24" s="76">
        <f t="shared" si="10"/>
      </c>
      <c r="S24" s="35">
        <f t="shared" si="1"/>
      </c>
      <c r="T24" s="113">
        <f t="shared" si="11"/>
      </c>
      <c r="U24" s="114">
        <f t="shared" si="12"/>
      </c>
      <c r="V24" s="115" t="str">
        <f t="shared" si="7"/>
        <v> </v>
      </c>
      <c r="W24" s="116" t="str">
        <f t="shared" si="8"/>
        <v> </v>
      </c>
      <c r="X24" s="117">
        <f t="shared" si="13"/>
      </c>
      <c r="Y24" s="66">
        <f t="shared" si="9"/>
      </c>
      <c r="Z24" s="176">
        <f t="shared" si="5"/>
      </c>
      <c r="AA24" s="142">
        <f t="shared" si="6"/>
      </c>
    </row>
    <row r="25" spans="1:27" ht="12.75" customHeight="1" hidden="1">
      <c r="A25" s="166"/>
      <c r="B25" s="167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1"/>
      <c r="R25" s="76">
        <f t="shared" si="10"/>
      </c>
      <c r="S25" s="35">
        <f t="shared" si="1"/>
      </c>
      <c r="T25" s="113">
        <f t="shared" si="11"/>
      </c>
      <c r="U25" s="114">
        <f t="shared" si="12"/>
      </c>
      <c r="V25" s="115" t="str">
        <f t="shared" si="7"/>
        <v> </v>
      </c>
      <c r="W25" s="116" t="str">
        <f t="shared" si="8"/>
        <v> </v>
      </c>
      <c r="X25" s="117">
        <f t="shared" si="13"/>
      </c>
      <c r="Y25" s="66">
        <f t="shared" si="9"/>
      </c>
      <c r="Z25" s="176">
        <f t="shared" si="5"/>
      </c>
      <c r="AA25" s="142">
        <f t="shared" si="6"/>
      </c>
    </row>
    <row r="26" spans="1:27" ht="12.75" customHeight="1" hidden="1">
      <c r="A26" s="166"/>
      <c r="B26" s="167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1"/>
      <c r="R26" s="76">
        <f t="shared" si="10"/>
      </c>
      <c r="S26" s="35">
        <f t="shared" si="1"/>
      </c>
      <c r="T26" s="113">
        <f t="shared" si="11"/>
      </c>
      <c r="U26" s="114">
        <f t="shared" si="12"/>
      </c>
      <c r="V26" s="115" t="str">
        <f t="shared" si="7"/>
        <v> </v>
      </c>
      <c r="W26" s="116" t="str">
        <f t="shared" si="8"/>
        <v> </v>
      </c>
      <c r="X26" s="117">
        <f t="shared" si="13"/>
      </c>
      <c r="Y26" s="66">
        <f t="shared" si="9"/>
      </c>
      <c r="Z26" s="176">
        <f t="shared" si="5"/>
      </c>
      <c r="AA26" s="142">
        <f t="shared" si="6"/>
      </c>
    </row>
    <row r="27" spans="1:27" ht="12.75" customHeight="1" hidden="1">
      <c r="A27" s="166"/>
      <c r="B27" s="167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1"/>
      <c r="R27" s="76">
        <f t="shared" si="10"/>
      </c>
      <c r="S27" s="35">
        <f t="shared" si="1"/>
      </c>
      <c r="T27" s="113">
        <f t="shared" si="11"/>
      </c>
      <c r="U27" s="114">
        <f t="shared" si="12"/>
      </c>
      <c r="V27" s="115" t="str">
        <f t="shared" si="7"/>
        <v> </v>
      </c>
      <c r="W27" s="116" t="str">
        <f t="shared" si="8"/>
        <v> </v>
      </c>
      <c r="X27" s="117">
        <f t="shared" si="13"/>
      </c>
      <c r="Y27" s="66">
        <f t="shared" si="9"/>
      </c>
      <c r="Z27" s="176">
        <f t="shared" si="5"/>
      </c>
      <c r="AA27" s="142">
        <f t="shared" si="6"/>
      </c>
    </row>
    <row r="28" spans="1:27" ht="12.75" customHeight="1" hidden="1">
      <c r="A28" s="166"/>
      <c r="B28" s="167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1"/>
      <c r="R28" s="76">
        <f t="shared" si="10"/>
      </c>
      <c r="S28" s="35">
        <f t="shared" si="1"/>
      </c>
      <c r="T28" s="113">
        <f t="shared" si="11"/>
      </c>
      <c r="U28" s="114">
        <f t="shared" si="12"/>
      </c>
      <c r="V28" s="115" t="str">
        <f t="shared" si="7"/>
        <v> </v>
      </c>
      <c r="W28" s="116" t="str">
        <f t="shared" si="8"/>
        <v> </v>
      </c>
      <c r="X28" s="117">
        <f t="shared" si="13"/>
      </c>
      <c r="Y28" s="66">
        <f t="shared" si="9"/>
      </c>
      <c r="Z28" s="176">
        <f t="shared" si="5"/>
      </c>
      <c r="AA28" s="142">
        <f t="shared" si="6"/>
      </c>
    </row>
    <row r="29" spans="1:27" ht="12.75" customHeight="1" hidden="1">
      <c r="A29" s="166"/>
      <c r="B29" s="167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"/>
      <c r="R29" s="76">
        <f t="shared" si="10"/>
      </c>
      <c r="S29" s="35">
        <f t="shared" si="1"/>
      </c>
      <c r="T29" s="113">
        <f t="shared" si="11"/>
      </c>
      <c r="U29" s="114">
        <f t="shared" si="12"/>
      </c>
      <c r="V29" s="115" t="str">
        <f t="shared" si="7"/>
        <v> </v>
      </c>
      <c r="W29" s="116" t="str">
        <f t="shared" si="8"/>
        <v> </v>
      </c>
      <c r="X29" s="117">
        <f t="shared" si="13"/>
      </c>
      <c r="Y29" s="66">
        <f t="shared" si="9"/>
      </c>
      <c r="Z29" s="176">
        <f t="shared" si="5"/>
      </c>
      <c r="AA29" s="142">
        <f t="shared" si="6"/>
      </c>
    </row>
    <row r="30" spans="1:27" ht="12.75" customHeight="1" hidden="1">
      <c r="A30" s="166"/>
      <c r="B30" s="167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1"/>
      <c r="R30" s="76">
        <f t="shared" si="10"/>
      </c>
      <c r="S30" s="35">
        <f t="shared" si="1"/>
      </c>
      <c r="T30" s="113">
        <f t="shared" si="11"/>
      </c>
      <c r="U30" s="114">
        <f t="shared" si="12"/>
      </c>
      <c r="V30" s="115" t="str">
        <f t="shared" si="7"/>
        <v> </v>
      </c>
      <c r="W30" s="116" t="str">
        <f t="shared" si="8"/>
        <v> </v>
      </c>
      <c r="X30" s="117">
        <f t="shared" si="13"/>
      </c>
      <c r="Y30" s="66">
        <f t="shared" si="9"/>
      </c>
      <c r="Z30" s="176">
        <f t="shared" si="5"/>
      </c>
      <c r="AA30" s="142">
        <f t="shared" si="6"/>
      </c>
    </row>
    <row r="31" spans="1:27" ht="12.75" customHeight="1" hidden="1">
      <c r="A31" s="166"/>
      <c r="B31" s="167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1"/>
      <c r="R31" s="76">
        <f t="shared" si="10"/>
      </c>
      <c r="S31" s="35">
        <f t="shared" si="1"/>
      </c>
      <c r="T31" s="113">
        <f t="shared" si="11"/>
      </c>
      <c r="U31" s="114">
        <f t="shared" si="12"/>
      </c>
      <c r="V31" s="115" t="str">
        <f t="shared" si="7"/>
        <v> </v>
      </c>
      <c r="W31" s="116" t="str">
        <f t="shared" si="8"/>
        <v> </v>
      </c>
      <c r="X31" s="117">
        <f t="shared" si="13"/>
      </c>
      <c r="Y31" s="66">
        <f t="shared" si="9"/>
      </c>
      <c r="Z31" s="176">
        <f t="shared" si="5"/>
      </c>
      <c r="AA31" s="142">
        <f t="shared" si="6"/>
      </c>
    </row>
    <row r="32" spans="1:27" ht="12.75" customHeight="1" hidden="1">
      <c r="A32" s="166"/>
      <c r="B32" s="167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1"/>
      <c r="R32" s="76">
        <f t="shared" si="10"/>
      </c>
      <c r="S32" s="35">
        <f t="shared" si="1"/>
      </c>
      <c r="T32" s="113">
        <f t="shared" si="11"/>
      </c>
      <c r="U32" s="114">
        <f t="shared" si="12"/>
      </c>
      <c r="V32" s="115" t="str">
        <f t="shared" si="7"/>
        <v> </v>
      </c>
      <c r="W32" s="116" t="str">
        <f t="shared" si="8"/>
        <v> </v>
      </c>
      <c r="X32" s="117">
        <f t="shared" si="13"/>
      </c>
      <c r="Y32" s="66">
        <f t="shared" si="9"/>
      </c>
      <c r="Z32" s="176">
        <f t="shared" si="5"/>
      </c>
      <c r="AA32" s="142">
        <f t="shared" si="6"/>
      </c>
    </row>
    <row r="33" spans="1:27" ht="12.75" customHeight="1" hidden="1">
      <c r="A33" s="166"/>
      <c r="B33" s="167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1"/>
      <c r="R33" s="76">
        <f t="shared" si="10"/>
      </c>
      <c r="S33" s="35">
        <f t="shared" si="1"/>
      </c>
      <c r="T33" s="113">
        <f t="shared" si="11"/>
      </c>
      <c r="U33" s="114">
        <f t="shared" si="12"/>
      </c>
      <c r="V33" s="115" t="str">
        <f t="shared" si="7"/>
        <v> </v>
      </c>
      <c r="W33" s="116" t="str">
        <f t="shared" si="8"/>
        <v> </v>
      </c>
      <c r="X33" s="117">
        <f t="shared" si="13"/>
      </c>
      <c r="Y33" s="66">
        <f t="shared" si="9"/>
      </c>
      <c r="Z33" s="176">
        <f t="shared" si="5"/>
      </c>
      <c r="AA33" s="142">
        <f t="shared" si="6"/>
      </c>
    </row>
    <row r="34" spans="1:27" ht="12.75" customHeight="1" hidden="1">
      <c r="A34" s="166"/>
      <c r="B34" s="167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"/>
      <c r="R34" s="76">
        <f t="shared" si="10"/>
      </c>
      <c r="S34" s="35">
        <f t="shared" si="1"/>
      </c>
      <c r="T34" s="113">
        <f t="shared" si="11"/>
      </c>
      <c r="U34" s="114">
        <f t="shared" si="12"/>
      </c>
      <c r="V34" s="115" t="str">
        <f t="shared" si="7"/>
        <v> </v>
      </c>
      <c r="W34" s="116" t="str">
        <f t="shared" si="8"/>
        <v> </v>
      </c>
      <c r="X34" s="117">
        <f t="shared" si="13"/>
      </c>
      <c r="Y34" s="66">
        <f t="shared" si="9"/>
      </c>
      <c r="Z34" s="176">
        <f t="shared" si="5"/>
      </c>
      <c r="AA34" s="142">
        <f t="shared" si="6"/>
      </c>
    </row>
    <row r="35" spans="1:27" ht="12.75" customHeight="1" hidden="1">
      <c r="A35" s="166"/>
      <c r="B35" s="167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"/>
      <c r="R35" s="76">
        <f t="shared" si="10"/>
      </c>
      <c r="S35" s="35">
        <f t="shared" si="1"/>
      </c>
      <c r="T35" s="113">
        <f t="shared" si="11"/>
      </c>
      <c r="U35" s="114">
        <f t="shared" si="12"/>
      </c>
      <c r="V35" s="115" t="str">
        <f t="shared" si="7"/>
        <v> </v>
      </c>
      <c r="W35" s="116" t="str">
        <f t="shared" si="8"/>
        <v> </v>
      </c>
      <c r="X35" s="117">
        <f t="shared" si="13"/>
      </c>
      <c r="Y35" s="66">
        <f t="shared" si="9"/>
      </c>
      <c r="Z35" s="176">
        <f t="shared" si="5"/>
      </c>
      <c r="AA35" s="142">
        <f t="shared" si="6"/>
      </c>
    </row>
    <row r="36" spans="1:27" ht="12.75" customHeight="1" hidden="1">
      <c r="A36" s="166"/>
      <c r="B36" s="167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1"/>
      <c r="R36" s="76">
        <f t="shared" si="10"/>
      </c>
      <c r="S36" s="35">
        <f t="shared" si="1"/>
      </c>
      <c r="T36" s="113">
        <f t="shared" si="11"/>
      </c>
      <c r="U36" s="114">
        <f t="shared" si="12"/>
      </c>
      <c r="V36" s="115" t="str">
        <f t="shared" si="7"/>
        <v> </v>
      </c>
      <c r="W36" s="116" t="str">
        <f t="shared" si="8"/>
        <v> </v>
      </c>
      <c r="X36" s="117">
        <f t="shared" si="13"/>
      </c>
      <c r="Y36" s="66">
        <f t="shared" si="9"/>
      </c>
      <c r="Z36" s="176">
        <f t="shared" si="5"/>
      </c>
      <c r="AA36" s="142">
        <f t="shared" si="6"/>
      </c>
    </row>
    <row r="37" spans="1:27" ht="12.75" customHeight="1" hidden="1">
      <c r="A37" s="166"/>
      <c r="B37" s="167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1"/>
      <c r="R37" s="76">
        <f t="shared" si="10"/>
      </c>
      <c r="S37" s="35">
        <f t="shared" si="1"/>
      </c>
      <c r="T37" s="113">
        <f t="shared" si="11"/>
      </c>
      <c r="U37" s="114">
        <f t="shared" si="12"/>
      </c>
      <c r="V37" s="115" t="str">
        <f t="shared" si="7"/>
        <v> </v>
      </c>
      <c r="W37" s="116" t="str">
        <f t="shared" si="8"/>
        <v> </v>
      </c>
      <c r="X37" s="117">
        <f t="shared" si="13"/>
      </c>
      <c r="Y37" s="66">
        <f t="shared" si="9"/>
      </c>
      <c r="Z37" s="176">
        <f t="shared" si="5"/>
      </c>
      <c r="AA37" s="142">
        <f t="shared" si="6"/>
      </c>
    </row>
    <row r="38" spans="1:27" ht="12.75" customHeight="1" hidden="1">
      <c r="A38" s="166"/>
      <c r="B38" s="167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1"/>
      <c r="R38" s="76">
        <f t="shared" si="10"/>
      </c>
      <c r="S38" s="35">
        <f t="shared" si="1"/>
      </c>
      <c r="T38" s="113">
        <f t="shared" si="11"/>
      </c>
      <c r="U38" s="114">
        <f t="shared" si="12"/>
      </c>
      <c r="V38" s="115" t="str">
        <f t="shared" si="7"/>
        <v> </v>
      </c>
      <c r="W38" s="116" t="str">
        <f t="shared" si="8"/>
        <v> </v>
      </c>
      <c r="X38" s="117">
        <f t="shared" si="13"/>
      </c>
      <c r="Y38" s="66">
        <f t="shared" si="9"/>
      </c>
      <c r="Z38" s="176">
        <f t="shared" si="5"/>
      </c>
      <c r="AA38" s="142">
        <f t="shared" si="6"/>
      </c>
    </row>
    <row r="39" spans="1:27" ht="12.75" customHeight="1" hidden="1">
      <c r="A39" s="166"/>
      <c r="B39" s="167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1"/>
      <c r="R39" s="76">
        <f t="shared" si="10"/>
      </c>
      <c r="S39" s="35">
        <f t="shared" si="1"/>
      </c>
      <c r="T39" s="113">
        <f t="shared" si="11"/>
      </c>
      <c r="U39" s="114">
        <f t="shared" si="12"/>
      </c>
      <c r="V39" s="115" t="str">
        <f t="shared" si="7"/>
        <v> </v>
      </c>
      <c r="W39" s="116" t="str">
        <f t="shared" si="8"/>
        <v> </v>
      </c>
      <c r="X39" s="117">
        <f t="shared" si="13"/>
      </c>
      <c r="Y39" s="66">
        <f t="shared" si="9"/>
      </c>
      <c r="Z39" s="176">
        <f t="shared" si="5"/>
      </c>
      <c r="AA39" s="142">
        <f t="shared" si="6"/>
      </c>
    </row>
    <row r="40" spans="1:27" ht="12.75" customHeight="1" hidden="1">
      <c r="A40" s="166"/>
      <c r="B40" s="167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1"/>
      <c r="R40" s="76">
        <f t="shared" si="10"/>
      </c>
      <c r="S40" s="35">
        <f t="shared" si="1"/>
      </c>
      <c r="T40" s="113">
        <f t="shared" si="11"/>
      </c>
      <c r="U40" s="114">
        <f t="shared" si="12"/>
      </c>
      <c r="V40" s="115" t="str">
        <f t="shared" si="7"/>
        <v> </v>
      </c>
      <c r="W40" s="116" t="str">
        <f t="shared" si="8"/>
        <v> </v>
      </c>
      <c r="X40" s="117">
        <f t="shared" si="13"/>
      </c>
      <c r="Y40" s="66">
        <f t="shared" si="9"/>
      </c>
      <c r="Z40" s="176">
        <f t="shared" si="5"/>
      </c>
      <c r="AA40" s="142">
        <f t="shared" si="6"/>
      </c>
    </row>
    <row r="41" spans="1:27" ht="12.75" customHeight="1" hidden="1">
      <c r="A41" s="166"/>
      <c r="B41" s="167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1"/>
      <c r="R41" s="76">
        <f t="shared" si="10"/>
      </c>
      <c r="S41" s="35">
        <f t="shared" si="1"/>
      </c>
      <c r="T41" s="113">
        <f t="shared" si="11"/>
      </c>
      <c r="U41" s="114">
        <f t="shared" si="12"/>
      </c>
      <c r="V41" s="115" t="str">
        <f t="shared" si="7"/>
        <v> </v>
      </c>
      <c r="W41" s="116" t="str">
        <f t="shared" si="8"/>
        <v> </v>
      </c>
      <c r="X41" s="117">
        <f t="shared" si="13"/>
      </c>
      <c r="Y41" s="66">
        <f t="shared" si="9"/>
      </c>
      <c r="Z41" s="176">
        <f t="shared" si="5"/>
      </c>
      <c r="AA41" s="142">
        <f t="shared" si="6"/>
      </c>
    </row>
    <row r="42" spans="1:27" ht="13.5" customHeight="1" hidden="1" thickBot="1">
      <c r="A42" s="166"/>
      <c r="B42" s="167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1"/>
      <c r="R42" s="76">
        <f t="shared" si="10"/>
      </c>
      <c r="S42" s="35">
        <f t="shared" si="1"/>
      </c>
      <c r="T42" s="129">
        <f t="shared" si="11"/>
      </c>
      <c r="U42" s="114">
        <f t="shared" si="12"/>
      </c>
      <c r="V42" s="115" t="str">
        <f t="shared" si="7"/>
        <v> </v>
      </c>
      <c r="W42" s="116" t="str">
        <f t="shared" si="8"/>
        <v> </v>
      </c>
      <c r="X42" s="117">
        <f t="shared" si="13"/>
      </c>
      <c r="Y42" s="66">
        <f t="shared" si="9"/>
      </c>
      <c r="Z42" s="176">
        <f t="shared" si="5"/>
      </c>
      <c r="AA42" s="189">
        <f t="shared" si="6"/>
      </c>
    </row>
    <row r="43" spans="1:27" ht="13.5" thickBot="1">
      <c r="A43" s="1"/>
      <c r="B43" s="5"/>
      <c r="C43" s="211">
        <f>IF(SUM(C4:C42)=0,"",SUM(C4:C42))-2</f>
        <v>354</v>
      </c>
      <c r="D43" s="6">
        <f aca="true" t="shared" si="14" ref="D43:P43">IF(SUM(D4:D42)=0,"",SUM(D4:D42))</f>
        <v>355</v>
      </c>
      <c r="E43" s="6">
        <f t="shared" si="14"/>
        <v>337</v>
      </c>
      <c r="F43" s="187">
        <f>IF(SUM(F4:F42)=0,"",SUM(F4:F42))</f>
        <v>370</v>
      </c>
      <c r="G43" s="211">
        <f>IF(SUM(G4:G42)=0,"",SUM(G4:G42))+2</f>
        <v>331</v>
      </c>
      <c r="H43" s="90">
        <f>IF(SUM(H4:H42)=0,"",SUM(H4:H42))</f>
        <v>356</v>
      </c>
      <c r="I43" s="6">
        <f t="shared" si="14"/>
        <v>382</v>
      </c>
      <c r="J43" s="6">
        <f t="shared" si="14"/>
        <v>316</v>
      </c>
      <c r="K43" s="6">
        <f t="shared" si="14"/>
        <v>357</v>
      </c>
      <c r="L43" s="6">
        <f t="shared" si="14"/>
      </c>
      <c r="M43" s="6">
        <f t="shared" si="14"/>
      </c>
      <c r="N43" s="6">
        <f t="shared" si="14"/>
      </c>
      <c r="O43" s="6">
        <f t="shared" si="14"/>
      </c>
      <c r="P43" s="6">
        <f t="shared" si="14"/>
      </c>
      <c r="Q43" s="1"/>
      <c r="R43" s="17">
        <f>IF((COUNT(C43:P43))&lt;1,"",(AVERAGE(C43:P43)))</f>
        <v>350.8888888888889</v>
      </c>
      <c r="S43" s="17">
        <f>IF((COUNT(C43:P43,C95:P95))&lt;1,"",IF(COUNT(C95:P95)&lt;1,AVERAGE(C43:P43),IF(COUNT(C43:P43)&lt;1,AVERAGE(C95:P95),AVERAGE(C43:P43,C95:P95))))</f>
        <v>355.5</v>
      </c>
      <c r="T43" s="19">
        <f>IF(SUM(T4:T42)&lt;1,"",MAX(T4:T42))</f>
        <v>45</v>
      </c>
      <c r="U43" s="19">
        <f>IF(SUM(U4:U42)&lt;1,"",MAX(U4:U42))</f>
        <v>54</v>
      </c>
      <c r="V43" s="17">
        <f>IF(SUM(V4:V42)&lt;1,"",(MAX(V4:V42)))</f>
        <v>40.44444444444444</v>
      </c>
      <c r="W43" s="17">
        <f>IF(SUM(W4:W42)&lt;1,"",(MAX(W4:W42)))</f>
        <v>38.111111111111114</v>
      </c>
      <c r="X43" s="121">
        <f>IF((COUNT(C43:P43))&lt;1,"",+COUNT(C43:P43))</f>
        <v>9</v>
      </c>
      <c r="Y43" s="78">
        <f>IF(MAX(Y$4:Y$42)&lt;1,"",MAX(Y$4:Y$42))</f>
        <v>41.55555555555556</v>
      </c>
      <c r="Z43" s="78">
        <f>IF(MAX(Z$4:Z$42)&lt;1,"",MAX(Z$4:Z$42))</f>
        <v>41.55555555555556</v>
      </c>
      <c r="AA43" s="78">
        <f>IF(MAX(AA$4:AA$42)&lt;1,"",MAX(AA$4:AA$42))</f>
        <v>37.64705882352941</v>
      </c>
    </row>
    <row r="44" spans="1:25" ht="13.5" thickBot="1">
      <c r="A44" s="1"/>
      <c r="B44" s="1"/>
      <c r="C44" s="5" t="s">
        <v>46</v>
      </c>
      <c r="D44" s="5" t="s">
        <v>19</v>
      </c>
      <c r="E44" s="5" t="s">
        <v>19</v>
      </c>
      <c r="F44" s="5" t="s">
        <v>19</v>
      </c>
      <c r="G44" s="5" t="s">
        <v>19</v>
      </c>
      <c r="H44" s="5" t="s">
        <v>19</v>
      </c>
      <c r="I44" s="5" t="s">
        <v>19</v>
      </c>
      <c r="J44" s="5" t="s">
        <v>19</v>
      </c>
      <c r="K44" s="5" t="s">
        <v>19</v>
      </c>
      <c r="L44" s="5" t="s">
        <v>19</v>
      </c>
      <c r="M44" s="5" t="s">
        <v>19</v>
      </c>
      <c r="N44" s="5" t="s">
        <v>19</v>
      </c>
      <c r="O44" s="5" t="s">
        <v>19</v>
      </c>
      <c r="P44" s="5" t="s">
        <v>19</v>
      </c>
      <c r="Q44" s="1"/>
      <c r="R44" s="1"/>
      <c r="S44" s="1"/>
      <c r="T44" s="1"/>
      <c r="U44" s="1"/>
      <c r="V44" s="230" t="s">
        <v>18</v>
      </c>
      <c r="W44" s="231"/>
      <c r="X44" s="106"/>
      <c r="Y44" s="1"/>
    </row>
    <row r="45" spans="1:25" ht="12.75">
      <c r="A45" s="1" t="s">
        <v>59</v>
      </c>
      <c r="B45" s="1"/>
      <c r="C45" s="12">
        <f>Beavers!D95</f>
        <v>375</v>
      </c>
      <c r="D45" s="12">
        <f>Chasers!E95</f>
        <v>368</v>
      </c>
      <c r="E45" s="12">
        <f>Dynamos!F95</f>
        <v>370</v>
      </c>
      <c r="F45" s="12">
        <f>'No Hopers'!F95</f>
        <v>386</v>
      </c>
      <c r="G45" s="12">
        <f>Components!G95</f>
        <v>352</v>
      </c>
      <c r="H45" s="12">
        <f>'Double Tops'!H95</f>
        <v>314</v>
      </c>
      <c r="I45" s="12">
        <f>'Bowling Stones'!I95</f>
        <v>371</v>
      </c>
      <c r="J45" s="12">
        <f>'Offenham RBL'!J95</f>
        <v>349</v>
      </c>
      <c r="K45" s="12">
        <f>'The Wicks'!K95</f>
        <v>403</v>
      </c>
      <c r="L45" s="12"/>
      <c r="M45" s="12"/>
      <c r="N45" s="95"/>
      <c r="O45" s="12"/>
      <c r="P45" s="12"/>
      <c r="Q45" s="1"/>
      <c r="R45" s="1"/>
      <c r="S45" s="1"/>
      <c r="T45" s="1"/>
      <c r="U45" s="1"/>
      <c r="V45" s="1"/>
      <c r="W45" s="1"/>
      <c r="X45" s="1"/>
      <c r="Y45" s="1"/>
    </row>
    <row r="46" spans="1:25" ht="12.75">
      <c r="A46" s="1"/>
      <c r="B46" s="1"/>
      <c r="C46" s="1"/>
      <c r="D46" s="1"/>
      <c r="E46" s="1"/>
      <c r="F46" s="1"/>
      <c r="G46" s="1"/>
      <c r="H46" s="1"/>
      <c r="I46" s="1"/>
      <c r="J46" s="88"/>
      <c r="K46" s="1"/>
      <c r="L46" s="1"/>
      <c r="M46" s="1"/>
      <c r="N46" s="1"/>
      <c r="O46" s="1"/>
      <c r="P46" s="1"/>
      <c r="Q46" s="1"/>
      <c r="R46" s="3" t="s">
        <v>14</v>
      </c>
      <c r="S46" s="4"/>
      <c r="T46" s="1"/>
      <c r="U46" s="1"/>
      <c r="V46" s="1"/>
      <c r="W46" s="1"/>
      <c r="X46" s="1"/>
      <c r="Y46" s="1"/>
    </row>
    <row r="47" spans="1:25" ht="12.75">
      <c r="A47" s="1" t="s">
        <v>60</v>
      </c>
      <c r="B47" s="1"/>
      <c r="C47" s="81" t="str">
        <f>IF(ISNUMBER(C43),IF(ISNUMBER(C45),IF(C43&gt;C45,"Won",IF(C43=C45,"Draw","Lost")),"Error"),IF(ISNUMBER(C45),"Error",IF(C43="",IF(ISTEXT(C45),"",""),"Awarded Awy")))</f>
        <v>Lost</v>
      </c>
      <c r="D47" s="81" t="str">
        <f aca="true" t="shared" si="15" ref="D47:P47">IF(ISNUMBER(D43),IF(ISNUMBER(D45),IF(D43&gt;D45,"Won",IF(D43=D45,"Draw","Lost")),"Error"),IF(ISNUMBER(D45),"Error",IF(D43="",IF(ISTEXT(D45),"",""),"Awarded Awy")))</f>
        <v>Lost</v>
      </c>
      <c r="E47" s="81" t="str">
        <f t="shared" si="15"/>
        <v>Lost</v>
      </c>
      <c r="F47" s="81" t="str">
        <f t="shared" si="15"/>
        <v>Lost</v>
      </c>
      <c r="G47" s="81" t="str">
        <f t="shared" si="15"/>
        <v>Lost</v>
      </c>
      <c r="H47" s="81" t="str">
        <f t="shared" si="15"/>
        <v>Won</v>
      </c>
      <c r="I47" s="81" t="str">
        <f t="shared" si="15"/>
        <v>Won</v>
      </c>
      <c r="J47" s="81" t="str">
        <f t="shared" si="15"/>
        <v>Lost</v>
      </c>
      <c r="K47" s="81" t="str">
        <f t="shared" si="15"/>
        <v>Lost</v>
      </c>
      <c r="L47" s="81">
        <f t="shared" si="15"/>
      </c>
      <c r="M47" s="81">
        <f t="shared" si="15"/>
      </c>
      <c r="N47" s="81">
        <f t="shared" si="15"/>
      </c>
      <c r="O47" s="81">
        <f t="shared" si="15"/>
      </c>
      <c r="P47" s="81">
        <f t="shared" si="15"/>
      </c>
      <c r="Q47" s="1"/>
      <c r="R47" s="1" t="s">
        <v>33</v>
      </c>
      <c r="S47" s="5">
        <f>COUNTIF(C47:P47,"Won")</f>
        <v>2</v>
      </c>
      <c r="T47" s="1" t="s">
        <v>7</v>
      </c>
      <c r="U47" s="5">
        <f>COUNTIF(C47:P47,"Draw")</f>
        <v>0</v>
      </c>
      <c r="V47" s="1" t="s">
        <v>9</v>
      </c>
      <c r="W47" s="5">
        <f>COUNTIF(C47:P47,"Lost")</f>
        <v>7</v>
      </c>
      <c r="X47" s="1"/>
      <c r="Y47" s="1"/>
    </row>
    <row r="48" spans="1:25" ht="12.75">
      <c r="A48" s="1" t="s">
        <v>61</v>
      </c>
      <c r="B48" s="1"/>
      <c r="C48" s="81">
        <v>1</v>
      </c>
      <c r="D48" s="81">
        <v>3</v>
      </c>
      <c r="E48" s="81">
        <v>1</v>
      </c>
      <c r="F48" s="81">
        <v>2</v>
      </c>
      <c r="G48" s="81">
        <v>3</v>
      </c>
      <c r="H48" s="81">
        <v>6</v>
      </c>
      <c r="I48" s="81">
        <v>4</v>
      </c>
      <c r="J48" s="81">
        <v>1</v>
      </c>
      <c r="K48" s="81">
        <v>3</v>
      </c>
      <c r="L48" s="81"/>
      <c r="M48" s="81"/>
      <c r="N48" s="81"/>
      <c r="O48" s="81"/>
      <c r="P48" s="81"/>
      <c r="Q48" s="1"/>
      <c r="R48" s="1" t="s">
        <v>61</v>
      </c>
      <c r="S48" s="5">
        <f>SUM(C48:P48)</f>
        <v>24</v>
      </c>
      <c r="T48" s="1"/>
      <c r="U48" s="5"/>
      <c r="V48" s="1"/>
      <c r="W48" s="5"/>
      <c r="X48" s="1"/>
      <c r="Y48" s="1"/>
    </row>
    <row r="49" spans="1:25" ht="12.75">
      <c r="A49" s="1" t="s">
        <v>4</v>
      </c>
      <c r="B49" s="1"/>
      <c r="C49" s="81">
        <v>1</v>
      </c>
      <c r="D49" s="81">
        <v>1</v>
      </c>
      <c r="E49" s="81">
        <v>1</v>
      </c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1"/>
      <c r="R49" s="1" t="s">
        <v>49</v>
      </c>
      <c r="S49" s="5">
        <f>SUM(C49:P49)</f>
        <v>3</v>
      </c>
      <c r="T49" s="1" t="s">
        <v>8</v>
      </c>
      <c r="U49" s="5">
        <f>(COUNT(C45:P45)*6)-(S48+S49)</f>
        <v>27</v>
      </c>
      <c r="V49" s="1"/>
      <c r="W49" s="5"/>
      <c r="X49" s="1"/>
      <c r="Y49" s="1"/>
    </row>
    <row r="50" spans="1:25" ht="12.75">
      <c r="A50" s="1" t="s">
        <v>31</v>
      </c>
      <c r="B50" s="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1"/>
      <c r="R50" s="1" t="s">
        <v>26</v>
      </c>
      <c r="S50" s="5">
        <f>SUM(C50:P50)</f>
        <v>0</v>
      </c>
      <c r="T50" s="1"/>
      <c r="U50" s="5"/>
      <c r="V50" s="1"/>
      <c r="W50" s="5"/>
      <c r="X50" s="1"/>
      <c r="Y50" s="1"/>
    </row>
    <row r="51" spans="1:25" ht="12.75">
      <c r="A51" s="1" t="s">
        <v>32</v>
      </c>
      <c r="B51" s="1"/>
      <c r="C51" s="81">
        <f>IF(C47="","",IF(C47="Awarded Hme",12,IF(C47="Awarded Awy",0,IF(C47="Won",6,IF(C47="Draw",3,0))+C48+(C49/2)-C50)))</f>
        <v>1.5</v>
      </c>
      <c r="D51" s="81">
        <f>IF(D47="","",IF(D47="Awarded Hme",12,IF(D47="Awarded Awy",0,IF(D47="Won",6,IF(D47="Draw",3,0))+D48+(D49/2)-D50)))</f>
        <v>3.5</v>
      </c>
      <c r="E51" s="81">
        <f aca="true" t="shared" si="16" ref="E51:P51">IF(E47="","",IF(E47="Awarded Hme",12,IF(E47="Awarded Awy",0,IF(E47="Won",6,IF(E47="Draw",3,0))+E48+(E49/2)-E50)))</f>
        <v>1.5</v>
      </c>
      <c r="F51" s="81">
        <f t="shared" si="16"/>
        <v>2</v>
      </c>
      <c r="G51" s="81">
        <f t="shared" si="16"/>
        <v>3</v>
      </c>
      <c r="H51" s="81">
        <f t="shared" si="16"/>
        <v>12</v>
      </c>
      <c r="I51" s="81">
        <f t="shared" si="16"/>
        <v>10</v>
      </c>
      <c r="J51" s="81">
        <f t="shared" si="16"/>
        <v>1</v>
      </c>
      <c r="K51" s="81">
        <f t="shared" si="16"/>
        <v>3</v>
      </c>
      <c r="L51" s="81">
        <f t="shared" si="16"/>
      </c>
      <c r="M51" s="81">
        <f t="shared" si="16"/>
      </c>
      <c r="N51" s="81">
        <f t="shared" si="16"/>
      </c>
      <c r="O51" s="81">
        <f t="shared" si="16"/>
      </c>
      <c r="P51" s="81">
        <f t="shared" si="16"/>
      </c>
      <c r="Q51" s="1"/>
      <c r="R51" s="1" t="s">
        <v>32</v>
      </c>
      <c r="S51" s="5">
        <f>SUM(C51:P51)</f>
        <v>37.5</v>
      </c>
      <c r="T51" s="1"/>
      <c r="U51" s="5"/>
      <c r="V51" s="1"/>
      <c r="W51" s="5"/>
      <c r="X51" s="1"/>
      <c r="Y51" s="1"/>
    </row>
    <row r="52" spans="1:2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8" thickBot="1">
      <c r="A53" s="226" t="str">
        <f ca="1">+RIGHT(CELL("filename",A1),LEN(CELL("filename",A1))-FIND("]",CELL("filename",A1)))&amp;" Away"</f>
        <v>Orleans Away</v>
      </c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69"/>
    </row>
    <row r="54" spans="1:25" ht="13.5" thickBot="1">
      <c r="A54" s="172" t="s">
        <v>75</v>
      </c>
      <c r="B54" s="173" t="s">
        <v>74</v>
      </c>
      <c r="C54" s="93">
        <v>45189</v>
      </c>
      <c r="D54" s="93">
        <v>45202</v>
      </c>
      <c r="E54" s="93">
        <v>45216</v>
      </c>
      <c r="F54" s="93">
        <v>45231</v>
      </c>
      <c r="G54" s="93">
        <v>45252</v>
      </c>
      <c r="H54" s="93">
        <v>45308</v>
      </c>
      <c r="I54" s="93">
        <v>45335</v>
      </c>
      <c r="J54" s="93">
        <v>45355</v>
      </c>
      <c r="K54" s="93">
        <v>45371</v>
      </c>
      <c r="L54" s="93"/>
      <c r="M54" s="93"/>
      <c r="N54" s="164"/>
      <c r="O54" s="164"/>
      <c r="P54" s="164"/>
      <c r="Q54" s="1"/>
      <c r="R54" s="156" t="s">
        <v>44</v>
      </c>
      <c r="S54" s="5"/>
      <c r="T54" s="228" t="s">
        <v>35</v>
      </c>
      <c r="U54" s="229"/>
      <c r="V54" s="228" t="s">
        <v>2</v>
      </c>
      <c r="W54" s="229"/>
      <c r="X54" s="156" t="s">
        <v>38</v>
      </c>
      <c r="Y54" s="14"/>
    </row>
    <row r="55" spans="1:25" ht="13.5" thickBot="1">
      <c r="A55" s="174" t="str">
        <f ca="1">+RIGHT(CELL("filename",A1),LEN(CELL("filename",A1))-FIND("]",CELL("filename",A1)))</f>
        <v>Orleans</v>
      </c>
      <c r="B55" s="6"/>
      <c r="C55" s="93" t="s">
        <v>212</v>
      </c>
      <c r="D55" s="93" t="s">
        <v>213</v>
      </c>
      <c r="E55" s="6" t="s">
        <v>233</v>
      </c>
      <c r="F55" s="6" t="s">
        <v>210</v>
      </c>
      <c r="G55" s="6" t="s">
        <v>211</v>
      </c>
      <c r="H55" s="6" t="s">
        <v>218</v>
      </c>
      <c r="I55" s="6" t="s">
        <v>215</v>
      </c>
      <c r="J55" s="6" t="s">
        <v>216</v>
      </c>
      <c r="K55" s="6" t="s">
        <v>217</v>
      </c>
      <c r="L55" s="6"/>
      <c r="M55" s="93"/>
      <c r="N55" s="6"/>
      <c r="O55" s="6"/>
      <c r="P55" s="6"/>
      <c r="Q55" s="1"/>
      <c r="R55" s="10" t="s">
        <v>2</v>
      </c>
      <c r="S55" s="5"/>
      <c r="T55" s="7" t="s">
        <v>36</v>
      </c>
      <c r="U55" s="9" t="s">
        <v>48</v>
      </c>
      <c r="V55" s="7" t="s">
        <v>36</v>
      </c>
      <c r="W55" s="9" t="s">
        <v>48</v>
      </c>
      <c r="X55" s="10" t="s">
        <v>39</v>
      </c>
      <c r="Y55" s="14"/>
    </row>
    <row r="56" spans="1:25" ht="12.75">
      <c r="A56" s="185" t="s">
        <v>178</v>
      </c>
      <c r="B56" s="82" t="s">
        <v>37</v>
      </c>
      <c r="C56" s="143">
        <v>37</v>
      </c>
      <c r="D56" s="11"/>
      <c r="E56" s="11">
        <v>33</v>
      </c>
      <c r="F56" s="11">
        <v>37</v>
      </c>
      <c r="G56" s="11">
        <v>36</v>
      </c>
      <c r="H56" s="11">
        <v>36</v>
      </c>
      <c r="I56" s="11">
        <v>37</v>
      </c>
      <c r="J56" s="11">
        <v>43</v>
      </c>
      <c r="K56" s="11">
        <v>38</v>
      </c>
      <c r="L56" s="11"/>
      <c r="M56" s="11"/>
      <c r="N56" s="11"/>
      <c r="O56" s="11"/>
      <c r="P56" s="11"/>
      <c r="Q56" s="122"/>
      <c r="R56" s="72">
        <f aca="true" t="shared" si="17" ref="R56:R94">IF((COUNT(C56:P56))&lt;1,"",(AVERAGE(C56:P56)))</f>
        <v>37.125</v>
      </c>
      <c r="S56" s="123"/>
      <c r="T56" s="113" t="str">
        <f aca="true" t="shared" si="18" ref="T56:T94">IF((COUNT(C56:P56))&lt;1,"",IF(B56="F"," ",MAX(C56:P56)))</f>
        <v> </v>
      </c>
      <c r="U56" s="114">
        <f aca="true" t="shared" si="19" ref="U56:U94">IF((COUNT(C56:P56))&lt;1,"",IF(B56="F",MAX(C56:P56)," "))</f>
        <v>43</v>
      </c>
      <c r="V56" s="126" t="str">
        <f>IF(B56="F"," ",IF(COUNTA(C56:P56)&gt;=6,R56," "))</f>
        <v> </v>
      </c>
      <c r="W56" s="127">
        <f>IF(B56="F",IF(COUNTA(C56:P56)&gt;=6,R56," ")," ")</f>
        <v>37.125</v>
      </c>
      <c r="X56" s="112">
        <f aca="true" t="shared" si="20" ref="X56:X74">IF((COUNT(C56:P56))&lt;1,"",(COUNT(C56:P56)))</f>
        <v>8</v>
      </c>
      <c r="Y56" s="16"/>
    </row>
    <row r="57" spans="1:25" ht="12.75">
      <c r="A57" s="168" t="s">
        <v>260</v>
      </c>
      <c r="B57" s="167" t="s">
        <v>37</v>
      </c>
      <c r="C57" s="53"/>
      <c r="D57" s="12">
        <v>38</v>
      </c>
      <c r="E57" s="12"/>
      <c r="F57" s="12"/>
      <c r="G57" s="12"/>
      <c r="H57" s="12"/>
      <c r="I57" s="12"/>
      <c r="J57" s="12"/>
      <c r="K57" s="12"/>
      <c r="L57" s="12"/>
      <c r="M57" s="11"/>
      <c r="N57" s="11"/>
      <c r="O57" s="11"/>
      <c r="P57" s="11"/>
      <c r="Q57" s="1"/>
      <c r="R57" s="72">
        <f t="shared" si="17"/>
        <v>38</v>
      </c>
      <c r="S57" s="70"/>
      <c r="T57" s="113" t="str">
        <f t="shared" si="18"/>
        <v> </v>
      </c>
      <c r="U57" s="114">
        <f t="shared" si="19"/>
        <v>38</v>
      </c>
      <c r="V57" s="126" t="str">
        <f>IF(B57="F"," ",IF(COUNTA(C57:P57)&gt;=6,R57," "))</f>
        <v> </v>
      </c>
      <c r="W57" s="127" t="str">
        <f>IF(B57="F",IF(COUNTA(C57:P57)&gt;=6,R57," ")," ")</f>
        <v> </v>
      </c>
      <c r="X57" s="117">
        <f t="shared" si="20"/>
        <v>1</v>
      </c>
      <c r="Y57" s="14"/>
    </row>
    <row r="58" spans="1:25" ht="12.75">
      <c r="A58" s="168" t="s">
        <v>177</v>
      </c>
      <c r="B58" s="167" t="s">
        <v>37</v>
      </c>
      <c r="C58" s="53">
        <v>30</v>
      </c>
      <c r="D58" s="12">
        <v>27</v>
      </c>
      <c r="E58" s="12">
        <v>32</v>
      </c>
      <c r="F58" s="12">
        <v>28</v>
      </c>
      <c r="G58" s="12"/>
      <c r="H58" s="12">
        <v>25</v>
      </c>
      <c r="I58" s="12">
        <v>31</v>
      </c>
      <c r="J58" s="12">
        <v>35</v>
      </c>
      <c r="K58" s="12"/>
      <c r="L58" s="12"/>
      <c r="M58" s="11"/>
      <c r="N58" s="11"/>
      <c r="O58" s="11"/>
      <c r="P58" s="11"/>
      <c r="Q58" s="1"/>
      <c r="R58" s="72">
        <f t="shared" si="17"/>
        <v>29.714285714285715</v>
      </c>
      <c r="S58" s="70"/>
      <c r="T58" s="113" t="str">
        <f t="shared" si="18"/>
        <v> </v>
      </c>
      <c r="U58" s="114">
        <f t="shared" si="19"/>
        <v>35</v>
      </c>
      <c r="V58" s="126" t="str">
        <f aca="true" t="shared" si="21" ref="V58:V94">IF(B58="F"," ",IF(COUNTA(C58:P58)&gt;=6,R58," "))</f>
        <v> </v>
      </c>
      <c r="W58" s="127">
        <f aca="true" t="shared" si="22" ref="W58:W94">IF(B58="F",IF(COUNTA(C58:P58)&gt;=6,R58," ")," ")</f>
        <v>29.714285714285715</v>
      </c>
      <c r="X58" s="117">
        <f t="shared" si="20"/>
        <v>7</v>
      </c>
      <c r="Y58" s="14"/>
    </row>
    <row r="59" spans="1:25" ht="12.75">
      <c r="A59" s="168" t="s">
        <v>182</v>
      </c>
      <c r="B59" s="167" t="s">
        <v>37</v>
      </c>
      <c r="C59" s="53"/>
      <c r="D59" s="12"/>
      <c r="E59" s="12"/>
      <c r="F59" s="12"/>
      <c r="G59" s="12"/>
      <c r="H59" s="12"/>
      <c r="I59" s="12"/>
      <c r="J59" s="12"/>
      <c r="K59" s="12"/>
      <c r="L59" s="12"/>
      <c r="M59" s="11"/>
      <c r="N59" s="11"/>
      <c r="O59" s="11"/>
      <c r="P59" s="11"/>
      <c r="Q59" s="1"/>
      <c r="R59" s="72">
        <f t="shared" si="17"/>
      </c>
      <c r="S59" s="70"/>
      <c r="T59" s="113">
        <f t="shared" si="18"/>
      </c>
      <c r="U59" s="114">
        <f t="shared" si="19"/>
      </c>
      <c r="V59" s="126" t="str">
        <f t="shared" si="21"/>
        <v> </v>
      </c>
      <c r="W59" s="127" t="str">
        <f t="shared" si="22"/>
        <v> </v>
      </c>
      <c r="X59" s="117">
        <f t="shared" si="20"/>
      </c>
      <c r="Y59" s="14"/>
    </row>
    <row r="60" spans="1:25" ht="12.75">
      <c r="A60" s="168" t="s">
        <v>252</v>
      </c>
      <c r="B60" s="167" t="s">
        <v>76</v>
      </c>
      <c r="C60" s="53">
        <v>37</v>
      </c>
      <c r="D60" s="12">
        <v>43</v>
      </c>
      <c r="E60" s="12"/>
      <c r="F60" s="12"/>
      <c r="G60" s="12">
        <v>39</v>
      </c>
      <c r="H60" s="12">
        <v>42</v>
      </c>
      <c r="I60" s="12">
        <v>42</v>
      </c>
      <c r="J60" s="12"/>
      <c r="K60" s="12">
        <v>54</v>
      </c>
      <c r="L60" s="12"/>
      <c r="M60" s="11"/>
      <c r="N60" s="11"/>
      <c r="O60" s="11"/>
      <c r="P60" s="11"/>
      <c r="Q60" s="1"/>
      <c r="R60" s="72">
        <f t="shared" si="17"/>
        <v>42.833333333333336</v>
      </c>
      <c r="S60" s="70"/>
      <c r="T60" s="113">
        <f t="shared" si="18"/>
        <v>54</v>
      </c>
      <c r="U60" s="114" t="str">
        <f t="shared" si="19"/>
        <v> </v>
      </c>
      <c r="V60" s="126">
        <f t="shared" si="21"/>
        <v>42.833333333333336</v>
      </c>
      <c r="W60" s="127" t="str">
        <f t="shared" si="22"/>
        <v> </v>
      </c>
      <c r="X60" s="117">
        <f t="shared" si="20"/>
        <v>6</v>
      </c>
      <c r="Y60" s="14"/>
    </row>
    <row r="61" spans="1:25" ht="12.75">
      <c r="A61" s="168" t="s">
        <v>253</v>
      </c>
      <c r="B61" s="167" t="s">
        <v>37</v>
      </c>
      <c r="C61" s="53"/>
      <c r="D61" s="12"/>
      <c r="E61" s="12"/>
      <c r="F61" s="12"/>
      <c r="G61" s="12"/>
      <c r="H61" s="12"/>
      <c r="I61" s="12"/>
      <c r="J61" s="12"/>
      <c r="K61" s="12"/>
      <c r="L61" s="12"/>
      <c r="M61" s="11"/>
      <c r="N61" s="11"/>
      <c r="O61" s="11"/>
      <c r="P61" s="11"/>
      <c r="Q61" s="1"/>
      <c r="R61" s="72">
        <f t="shared" si="17"/>
      </c>
      <c r="S61" s="70"/>
      <c r="T61" s="113">
        <f t="shared" si="18"/>
      </c>
      <c r="U61" s="114">
        <f t="shared" si="19"/>
      </c>
      <c r="V61" s="126" t="str">
        <f t="shared" si="21"/>
        <v> </v>
      </c>
      <c r="W61" s="127" t="str">
        <f t="shared" si="22"/>
        <v> </v>
      </c>
      <c r="X61" s="117">
        <f t="shared" si="20"/>
      </c>
      <c r="Y61" s="14"/>
    </row>
    <row r="62" spans="1:25" ht="12.75">
      <c r="A62" s="168" t="s">
        <v>184</v>
      </c>
      <c r="B62" s="167" t="s">
        <v>76</v>
      </c>
      <c r="C62" s="53">
        <v>38</v>
      </c>
      <c r="D62" s="12">
        <v>43</v>
      </c>
      <c r="E62" s="12">
        <v>39</v>
      </c>
      <c r="F62" s="12"/>
      <c r="G62" s="12">
        <v>35</v>
      </c>
      <c r="H62" s="12">
        <v>40</v>
      </c>
      <c r="I62" s="12"/>
      <c r="J62" s="12">
        <v>51</v>
      </c>
      <c r="K62" s="12">
        <v>43</v>
      </c>
      <c r="L62" s="12"/>
      <c r="M62" s="11"/>
      <c r="N62" s="11"/>
      <c r="O62" s="11"/>
      <c r="P62" s="11"/>
      <c r="Q62" s="1"/>
      <c r="R62" s="72">
        <f t="shared" si="17"/>
        <v>41.285714285714285</v>
      </c>
      <c r="S62" s="70"/>
      <c r="T62" s="113">
        <f t="shared" si="18"/>
        <v>51</v>
      </c>
      <c r="U62" s="114" t="str">
        <f t="shared" si="19"/>
        <v> </v>
      </c>
      <c r="V62" s="126">
        <f t="shared" si="21"/>
        <v>41.285714285714285</v>
      </c>
      <c r="W62" s="127" t="str">
        <f t="shared" si="22"/>
        <v> </v>
      </c>
      <c r="X62" s="117">
        <f t="shared" si="20"/>
        <v>7</v>
      </c>
      <c r="Y62" s="14"/>
    </row>
    <row r="63" spans="1:25" ht="12.75">
      <c r="A63" s="168" t="s">
        <v>183</v>
      </c>
      <c r="B63" s="167" t="s">
        <v>76</v>
      </c>
      <c r="C63" s="53">
        <v>41</v>
      </c>
      <c r="D63" s="12">
        <v>45</v>
      </c>
      <c r="E63" s="12">
        <v>44</v>
      </c>
      <c r="F63" s="12">
        <v>41</v>
      </c>
      <c r="G63" s="12">
        <v>43</v>
      </c>
      <c r="H63" s="12">
        <v>43</v>
      </c>
      <c r="I63" s="12">
        <v>41</v>
      </c>
      <c r="J63" s="12">
        <v>41</v>
      </c>
      <c r="K63" s="12">
        <v>45</v>
      </c>
      <c r="L63" s="12"/>
      <c r="M63" s="11"/>
      <c r="N63" s="11"/>
      <c r="O63" s="11"/>
      <c r="P63" s="11"/>
      <c r="Q63" s="1"/>
      <c r="R63" s="72">
        <f t="shared" si="17"/>
        <v>42.666666666666664</v>
      </c>
      <c r="S63" s="70"/>
      <c r="T63" s="113">
        <f t="shared" si="18"/>
        <v>45</v>
      </c>
      <c r="U63" s="114" t="str">
        <f t="shared" si="19"/>
        <v> </v>
      </c>
      <c r="V63" s="126">
        <f t="shared" si="21"/>
        <v>42.666666666666664</v>
      </c>
      <c r="W63" s="127" t="str">
        <f t="shared" si="22"/>
        <v> </v>
      </c>
      <c r="X63" s="117">
        <f t="shared" si="20"/>
        <v>9</v>
      </c>
      <c r="Y63" s="14"/>
    </row>
    <row r="64" spans="1:25" ht="12.75">
      <c r="A64" s="168" t="s">
        <v>175</v>
      </c>
      <c r="B64" s="167" t="s">
        <v>37</v>
      </c>
      <c r="C64" s="53">
        <v>32</v>
      </c>
      <c r="D64" s="12">
        <v>27</v>
      </c>
      <c r="E64" s="12">
        <v>23</v>
      </c>
      <c r="F64" s="12">
        <v>35</v>
      </c>
      <c r="G64" s="12">
        <v>29</v>
      </c>
      <c r="H64" s="12">
        <v>21</v>
      </c>
      <c r="I64" s="12"/>
      <c r="J64" s="12">
        <v>28</v>
      </c>
      <c r="K64" s="12">
        <v>27</v>
      </c>
      <c r="L64" s="12"/>
      <c r="M64" s="11"/>
      <c r="N64" s="11"/>
      <c r="O64" s="11"/>
      <c r="P64" s="11"/>
      <c r="Q64" s="1"/>
      <c r="R64" s="72">
        <f t="shared" si="17"/>
        <v>27.75</v>
      </c>
      <c r="S64" s="70"/>
      <c r="T64" s="113" t="str">
        <f t="shared" si="18"/>
        <v> </v>
      </c>
      <c r="U64" s="114">
        <f t="shared" si="19"/>
        <v>35</v>
      </c>
      <c r="V64" s="126" t="str">
        <f t="shared" si="21"/>
        <v> </v>
      </c>
      <c r="W64" s="127">
        <f t="shared" si="22"/>
        <v>27.75</v>
      </c>
      <c r="X64" s="117">
        <f t="shared" si="20"/>
        <v>8</v>
      </c>
      <c r="Y64" s="14"/>
    </row>
    <row r="65" spans="1:25" ht="12.75">
      <c r="A65" s="168" t="s">
        <v>181</v>
      </c>
      <c r="B65" s="167" t="s">
        <v>76</v>
      </c>
      <c r="C65" s="53">
        <v>38</v>
      </c>
      <c r="D65" s="12">
        <v>34</v>
      </c>
      <c r="E65" s="12">
        <v>39</v>
      </c>
      <c r="F65" s="12">
        <v>35</v>
      </c>
      <c r="G65" s="12">
        <v>35</v>
      </c>
      <c r="H65" s="12">
        <v>35</v>
      </c>
      <c r="I65" s="12">
        <v>36</v>
      </c>
      <c r="J65" s="12">
        <v>43</v>
      </c>
      <c r="K65" s="12">
        <v>40</v>
      </c>
      <c r="L65" s="12"/>
      <c r="M65" s="11"/>
      <c r="N65" s="11"/>
      <c r="O65" s="11"/>
      <c r="P65" s="11"/>
      <c r="Q65" s="1"/>
      <c r="R65" s="72">
        <f t="shared" si="17"/>
        <v>37.22222222222222</v>
      </c>
      <c r="S65" s="70"/>
      <c r="T65" s="113">
        <f t="shared" si="18"/>
        <v>43</v>
      </c>
      <c r="U65" s="114" t="str">
        <f t="shared" si="19"/>
        <v> </v>
      </c>
      <c r="V65" s="126">
        <f t="shared" si="21"/>
        <v>37.22222222222222</v>
      </c>
      <c r="W65" s="127" t="str">
        <f t="shared" si="22"/>
        <v> </v>
      </c>
      <c r="X65" s="117">
        <f t="shared" si="20"/>
        <v>9</v>
      </c>
      <c r="Y65" s="14"/>
    </row>
    <row r="66" spans="1:25" ht="12.75">
      <c r="A66" s="168" t="s">
        <v>179</v>
      </c>
      <c r="B66" s="167" t="s">
        <v>37</v>
      </c>
      <c r="C66" s="53"/>
      <c r="D66" s="12">
        <v>40</v>
      </c>
      <c r="E66" s="12">
        <v>36</v>
      </c>
      <c r="F66" s="12">
        <v>28</v>
      </c>
      <c r="G66" s="12">
        <v>33</v>
      </c>
      <c r="H66" s="12">
        <v>34</v>
      </c>
      <c r="I66" s="12">
        <v>29</v>
      </c>
      <c r="J66" s="12"/>
      <c r="K66" s="12">
        <v>24</v>
      </c>
      <c r="L66" s="12"/>
      <c r="M66" s="11"/>
      <c r="N66" s="11"/>
      <c r="O66" s="11"/>
      <c r="P66" s="11"/>
      <c r="Q66" s="1"/>
      <c r="R66" s="72">
        <f t="shared" si="17"/>
        <v>32</v>
      </c>
      <c r="S66" s="70"/>
      <c r="T66" s="113" t="str">
        <f t="shared" si="18"/>
        <v> </v>
      </c>
      <c r="U66" s="114">
        <f t="shared" si="19"/>
        <v>40</v>
      </c>
      <c r="V66" s="126" t="str">
        <f t="shared" si="21"/>
        <v> </v>
      </c>
      <c r="W66" s="127">
        <f t="shared" si="22"/>
        <v>32</v>
      </c>
      <c r="X66" s="117">
        <f t="shared" si="20"/>
        <v>7</v>
      </c>
      <c r="Y66" s="14"/>
    </row>
    <row r="67" spans="1:25" ht="12.75">
      <c r="A67" s="168" t="s">
        <v>180</v>
      </c>
      <c r="B67" s="167" t="s">
        <v>76</v>
      </c>
      <c r="C67" s="53"/>
      <c r="D67" s="12">
        <v>39</v>
      </c>
      <c r="E67" s="12">
        <v>39</v>
      </c>
      <c r="F67" s="12">
        <v>36</v>
      </c>
      <c r="G67" s="12">
        <v>30</v>
      </c>
      <c r="H67" s="12">
        <v>27</v>
      </c>
      <c r="I67" s="12">
        <v>39</v>
      </c>
      <c r="J67" s="12"/>
      <c r="K67" s="12">
        <v>38</v>
      </c>
      <c r="L67" s="12"/>
      <c r="M67" s="11"/>
      <c r="N67" s="11"/>
      <c r="O67" s="11"/>
      <c r="P67" s="11"/>
      <c r="Q67" s="1"/>
      <c r="R67" s="72">
        <f t="shared" si="17"/>
        <v>35.42857142857143</v>
      </c>
      <c r="S67" s="70"/>
      <c r="T67" s="113">
        <f t="shared" si="18"/>
        <v>39</v>
      </c>
      <c r="U67" s="114" t="str">
        <f t="shared" si="19"/>
        <v> </v>
      </c>
      <c r="V67" s="126">
        <f t="shared" si="21"/>
        <v>35.42857142857143</v>
      </c>
      <c r="W67" s="127" t="str">
        <f t="shared" si="22"/>
        <v> </v>
      </c>
      <c r="X67" s="117">
        <f t="shared" si="20"/>
        <v>7</v>
      </c>
      <c r="Y67" s="14"/>
    </row>
    <row r="68" spans="1:25" ht="12.75">
      <c r="A68" s="168" t="s">
        <v>283</v>
      </c>
      <c r="B68" s="167" t="s">
        <v>76</v>
      </c>
      <c r="C68" s="53"/>
      <c r="D68" s="12"/>
      <c r="E68" s="12"/>
      <c r="F68" s="12"/>
      <c r="G68" s="12"/>
      <c r="H68" s="12"/>
      <c r="I68" s="12"/>
      <c r="J68" s="12">
        <v>35</v>
      </c>
      <c r="K68" s="12"/>
      <c r="L68" s="12"/>
      <c r="M68" s="11"/>
      <c r="N68" s="11"/>
      <c r="O68" s="11"/>
      <c r="P68" s="11"/>
      <c r="Q68" s="1"/>
      <c r="R68" s="72">
        <f t="shared" si="17"/>
        <v>35</v>
      </c>
      <c r="S68" s="70"/>
      <c r="T68" s="113">
        <f t="shared" si="18"/>
        <v>35</v>
      </c>
      <c r="U68" s="114" t="str">
        <f t="shared" si="19"/>
        <v> </v>
      </c>
      <c r="V68" s="126" t="str">
        <f t="shared" si="21"/>
        <v> </v>
      </c>
      <c r="W68" s="127" t="str">
        <f t="shared" si="22"/>
        <v> </v>
      </c>
      <c r="X68" s="117">
        <f t="shared" si="20"/>
        <v>1</v>
      </c>
      <c r="Y68" s="14"/>
    </row>
    <row r="69" spans="1:25" ht="12.75">
      <c r="A69" s="168" t="s">
        <v>185</v>
      </c>
      <c r="B69" s="167" t="s">
        <v>37</v>
      </c>
      <c r="C69" s="53">
        <v>36</v>
      </c>
      <c r="D69" s="12"/>
      <c r="E69" s="12">
        <v>36</v>
      </c>
      <c r="F69" s="12">
        <v>37</v>
      </c>
      <c r="G69" s="12">
        <v>32</v>
      </c>
      <c r="H69" s="12"/>
      <c r="I69" s="12">
        <v>26</v>
      </c>
      <c r="J69" s="12">
        <v>27</v>
      </c>
      <c r="K69" s="12">
        <v>42</v>
      </c>
      <c r="L69" s="12"/>
      <c r="M69" s="11"/>
      <c r="N69" s="11"/>
      <c r="O69" s="11"/>
      <c r="P69" s="11"/>
      <c r="Q69" s="1"/>
      <c r="R69" s="72">
        <f t="shared" si="17"/>
        <v>33.714285714285715</v>
      </c>
      <c r="S69" s="70"/>
      <c r="T69" s="113" t="str">
        <f t="shared" si="18"/>
        <v> </v>
      </c>
      <c r="U69" s="114">
        <f t="shared" si="19"/>
        <v>42</v>
      </c>
      <c r="V69" s="126" t="str">
        <f t="shared" si="21"/>
        <v> </v>
      </c>
      <c r="W69" s="127">
        <f t="shared" si="22"/>
        <v>33.714285714285715</v>
      </c>
      <c r="X69" s="117">
        <f t="shared" si="20"/>
        <v>7</v>
      </c>
      <c r="Y69" s="14"/>
    </row>
    <row r="70" spans="1:25" ht="12.75">
      <c r="A70" s="168" t="s">
        <v>186</v>
      </c>
      <c r="B70" s="167" t="s">
        <v>76</v>
      </c>
      <c r="C70" s="53"/>
      <c r="D70" s="12"/>
      <c r="E70" s="12"/>
      <c r="F70" s="12"/>
      <c r="G70" s="12"/>
      <c r="H70" s="12"/>
      <c r="I70" s="12">
        <v>38</v>
      </c>
      <c r="J70" s="12">
        <v>35</v>
      </c>
      <c r="K70" s="12"/>
      <c r="L70" s="12"/>
      <c r="M70" s="11"/>
      <c r="N70" s="11"/>
      <c r="O70" s="11"/>
      <c r="P70" s="11"/>
      <c r="Q70" s="1"/>
      <c r="R70" s="72">
        <f t="shared" si="17"/>
        <v>36.5</v>
      </c>
      <c r="S70" s="70"/>
      <c r="T70" s="113">
        <f t="shared" si="18"/>
        <v>38</v>
      </c>
      <c r="U70" s="114" t="str">
        <f t="shared" si="19"/>
        <v> </v>
      </c>
      <c r="V70" s="126" t="str">
        <f t="shared" si="21"/>
        <v> </v>
      </c>
      <c r="W70" s="127" t="str">
        <f t="shared" si="22"/>
        <v> </v>
      </c>
      <c r="X70" s="117">
        <f t="shared" si="20"/>
        <v>2</v>
      </c>
      <c r="Y70" s="14"/>
    </row>
    <row r="71" spans="1:25" ht="12.75">
      <c r="A71" s="168" t="s">
        <v>176</v>
      </c>
      <c r="B71" s="167" t="s">
        <v>76</v>
      </c>
      <c r="C71" s="53">
        <v>40</v>
      </c>
      <c r="D71" s="12"/>
      <c r="E71" s="12"/>
      <c r="F71" s="12">
        <v>35</v>
      </c>
      <c r="G71" s="12"/>
      <c r="H71" s="12"/>
      <c r="I71" s="12">
        <v>36</v>
      </c>
      <c r="J71" s="12"/>
      <c r="K71" s="12"/>
      <c r="L71" s="12"/>
      <c r="M71" s="11"/>
      <c r="N71" s="11"/>
      <c r="O71" s="11"/>
      <c r="P71" s="11"/>
      <c r="Q71" s="1"/>
      <c r="R71" s="72">
        <f t="shared" si="17"/>
        <v>37</v>
      </c>
      <c r="S71" s="70"/>
      <c r="T71" s="113">
        <f t="shared" si="18"/>
        <v>40</v>
      </c>
      <c r="U71" s="114" t="str">
        <f t="shared" si="19"/>
        <v> </v>
      </c>
      <c r="V71" s="126" t="str">
        <f t="shared" si="21"/>
        <v> </v>
      </c>
      <c r="W71" s="127" t="str">
        <f t="shared" si="22"/>
        <v> </v>
      </c>
      <c r="X71" s="117">
        <f t="shared" si="20"/>
        <v>3</v>
      </c>
      <c r="Y71" s="14"/>
    </row>
    <row r="72" spans="1:25" ht="13.5" thickBot="1">
      <c r="A72" s="168" t="s">
        <v>174</v>
      </c>
      <c r="B72" s="167" t="s">
        <v>37</v>
      </c>
      <c r="C72" s="53">
        <v>39</v>
      </c>
      <c r="D72" s="53">
        <v>44</v>
      </c>
      <c r="E72" s="53">
        <v>36</v>
      </c>
      <c r="F72" s="53">
        <v>35</v>
      </c>
      <c r="G72" s="53">
        <v>30</v>
      </c>
      <c r="H72" s="53">
        <v>28</v>
      </c>
      <c r="I72" s="53"/>
      <c r="J72" s="53">
        <v>36</v>
      </c>
      <c r="K72" s="53">
        <v>36</v>
      </c>
      <c r="L72" s="53"/>
      <c r="M72" s="11"/>
      <c r="N72" s="11"/>
      <c r="O72" s="11"/>
      <c r="P72" s="11"/>
      <c r="Q72" s="1"/>
      <c r="R72" s="72">
        <f t="shared" si="17"/>
        <v>35.5</v>
      </c>
      <c r="S72" s="70"/>
      <c r="T72" s="113" t="str">
        <f t="shared" si="18"/>
        <v> </v>
      </c>
      <c r="U72" s="114">
        <f t="shared" si="19"/>
        <v>44</v>
      </c>
      <c r="V72" s="126" t="str">
        <f t="shared" si="21"/>
        <v> </v>
      </c>
      <c r="W72" s="127">
        <f t="shared" si="22"/>
        <v>35.5</v>
      </c>
      <c r="X72" s="117">
        <f t="shared" si="20"/>
        <v>8</v>
      </c>
      <c r="Y72" s="14"/>
    </row>
    <row r="73" spans="1:25" ht="12.75" customHeight="1" hidden="1">
      <c r="A73" s="168"/>
      <c r="B73" s="167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11"/>
      <c r="N73" s="11"/>
      <c r="O73" s="11"/>
      <c r="P73" s="11"/>
      <c r="Q73" s="1"/>
      <c r="R73" s="72">
        <f t="shared" si="17"/>
      </c>
      <c r="S73" s="70"/>
      <c r="T73" s="113">
        <f t="shared" si="18"/>
      </c>
      <c r="U73" s="114">
        <f t="shared" si="19"/>
      </c>
      <c r="V73" s="126" t="str">
        <f t="shared" si="21"/>
        <v> </v>
      </c>
      <c r="W73" s="127" t="str">
        <f t="shared" si="22"/>
        <v> </v>
      </c>
      <c r="X73" s="117">
        <f t="shared" si="20"/>
      </c>
      <c r="Y73" s="14"/>
    </row>
    <row r="74" spans="1:25" ht="12.75" customHeight="1" hidden="1">
      <c r="A74" s="168"/>
      <c r="B74" s="167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11"/>
      <c r="N74" s="11"/>
      <c r="O74" s="11"/>
      <c r="P74" s="11"/>
      <c r="Q74" s="1"/>
      <c r="R74" s="72">
        <f t="shared" si="17"/>
      </c>
      <c r="S74" s="70"/>
      <c r="T74" s="113">
        <f t="shared" si="18"/>
      </c>
      <c r="U74" s="114">
        <f t="shared" si="19"/>
      </c>
      <c r="V74" s="126" t="str">
        <f t="shared" si="21"/>
        <v> </v>
      </c>
      <c r="W74" s="127" t="str">
        <f t="shared" si="22"/>
        <v> </v>
      </c>
      <c r="X74" s="117">
        <f t="shared" si="20"/>
      </c>
      <c r="Y74" s="14"/>
    </row>
    <row r="75" spans="1:25" ht="13.5" customHeight="1" hidden="1">
      <c r="A75" s="168"/>
      <c r="B75" s="1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11"/>
      <c r="N75" s="11"/>
      <c r="O75" s="11"/>
      <c r="P75" s="11"/>
      <c r="Q75" s="1"/>
      <c r="R75" s="72">
        <f t="shared" si="17"/>
      </c>
      <c r="S75" s="70"/>
      <c r="T75" s="113">
        <f t="shared" si="18"/>
      </c>
      <c r="U75" s="114">
        <f t="shared" si="19"/>
      </c>
      <c r="V75" s="126" t="str">
        <f t="shared" si="21"/>
        <v> </v>
      </c>
      <c r="W75" s="127" t="str">
        <f t="shared" si="22"/>
        <v> </v>
      </c>
      <c r="X75" s="117">
        <f aca="true" t="shared" si="23" ref="X75:X94">IF((COUNT(C75:P75))&lt;1,"",(COUNT(C75:P75)))</f>
      </c>
      <c r="Y75" s="14"/>
    </row>
    <row r="76" spans="1:25" ht="12.75" customHeight="1" hidden="1">
      <c r="A76" s="168"/>
      <c r="B76" s="167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11"/>
      <c r="N76" s="11"/>
      <c r="O76" s="11"/>
      <c r="P76" s="11"/>
      <c r="Q76" s="1"/>
      <c r="R76" s="72">
        <f t="shared" si="17"/>
      </c>
      <c r="S76" s="70"/>
      <c r="T76" s="113">
        <f t="shared" si="18"/>
      </c>
      <c r="U76" s="114">
        <f t="shared" si="19"/>
      </c>
      <c r="V76" s="126" t="str">
        <f t="shared" si="21"/>
        <v> </v>
      </c>
      <c r="W76" s="127" t="str">
        <f t="shared" si="22"/>
        <v> </v>
      </c>
      <c r="X76" s="117">
        <f t="shared" si="23"/>
      </c>
      <c r="Y76" s="14"/>
    </row>
    <row r="77" spans="1:25" ht="12.75" customHeight="1" hidden="1">
      <c r="A77" s="168"/>
      <c r="B77" s="167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11"/>
      <c r="N77" s="11"/>
      <c r="O77" s="11"/>
      <c r="P77" s="11"/>
      <c r="Q77" s="1"/>
      <c r="R77" s="72">
        <f t="shared" si="17"/>
      </c>
      <c r="S77" s="70"/>
      <c r="T77" s="113">
        <f t="shared" si="18"/>
      </c>
      <c r="U77" s="114">
        <f t="shared" si="19"/>
      </c>
      <c r="V77" s="126" t="str">
        <f t="shared" si="21"/>
        <v> </v>
      </c>
      <c r="W77" s="127" t="str">
        <f t="shared" si="22"/>
        <v> </v>
      </c>
      <c r="X77" s="117">
        <f t="shared" si="23"/>
      </c>
      <c r="Y77" s="14"/>
    </row>
    <row r="78" spans="1:25" ht="12.75" customHeight="1" hidden="1">
      <c r="A78" s="168"/>
      <c r="B78" s="167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11"/>
      <c r="N78" s="11"/>
      <c r="O78" s="11"/>
      <c r="P78" s="11"/>
      <c r="Q78" s="1"/>
      <c r="R78" s="72">
        <f t="shared" si="17"/>
      </c>
      <c r="S78" s="70"/>
      <c r="T78" s="113">
        <f t="shared" si="18"/>
      </c>
      <c r="U78" s="114">
        <f t="shared" si="19"/>
      </c>
      <c r="V78" s="126" t="str">
        <f t="shared" si="21"/>
        <v> </v>
      </c>
      <c r="W78" s="127" t="str">
        <f t="shared" si="22"/>
        <v> </v>
      </c>
      <c r="X78" s="117">
        <f t="shared" si="23"/>
      </c>
      <c r="Y78" s="14"/>
    </row>
    <row r="79" spans="1:25" ht="12.75" customHeight="1" hidden="1">
      <c r="A79" s="168"/>
      <c r="B79" s="167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11"/>
      <c r="N79" s="11"/>
      <c r="O79" s="11"/>
      <c r="P79" s="11"/>
      <c r="Q79" s="1"/>
      <c r="R79" s="72">
        <f t="shared" si="17"/>
      </c>
      <c r="S79" s="70"/>
      <c r="T79" s="113">
        <f t="shared" si="18"/>
      </c>
      <c r="U79" s="114">
        <f t="shared" si="19"/>
      </c>
      <c r="V79" s="126" t="str">
        <f t="shared" si="21"/>
        <v> </v>
      </c>
      <c r="W79" s="127" t="str">
        <f t="shared" si="22"/>
        <v> </v>
      </c>
      <c r="X79" s="117">
        <f t="shared" si="23"/>
      </c>
      <c r="Y79" s="14"/>
    </row>
    <row r="80" spans="1:25" ht="12.75" customHeight="1" hidden="1">
      <c r="A80" s="168"/>
      <c r="B80" s="167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11"/>
      <c r="N80" s="11"/>
      <c r="O80" s="11"/>
      <c r="P80" s="11"/>
      <c r="Q80" s="1"/>
      <c r="R80" s="72">
        <f t="shared" si="17"/>
      </c>
      <c r="S80" s="70"/>
      <c r="T80" s="113">
        <f t="shared" si="18"/>
      </c>
      <c r="U80" s="114">
        <f t="shared" si="19"/>
      </c>
      <c r="V80" s="126" t="str">
        <f t="shared" si="21"/>
        <v> </v>
      </c>
      <c r="W80" s="127" t="str">
        <f t="shared" si="22"/>
        <v> </v>
      </c>
      <c r="X80" s="117">
        <f t="shared" si="23"/>
      </c>
      <c r="Y80" s="14"/>
    </row>
    <row r="81" spans="1:25" ht="12.75" customHeight="1" hidden="1">
      <c r="A81" s="168"/>
      <c r="B81" s="167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11"/>
      <c r="N81" s="11"/>
      <c r="O81" s="11"/>
      <c r="P81" s="11"/>
      <c r="Q81" s="1"/>
      <c r="R81" s="72">
        <f t="shared" si="17"/>
      </c>
      <c r="S81" s="70"/>
      <c r="T81" s="113">
        <f t="shared" si="18"/>
      </c>
      <c r="U81" s="114">
        <f t="shared" si="19"/>
      </c>
      <c r="V81" s="126" t="str">
        <f t="shared" si="21"/>
        <v> </v>
      </c>
      <c r="W81" s="127" t="str">
        <f t="shared" si="22"/>
        <v> </v>
      </c>
      <c r="X81" s="117">
        <f t="shared" si="23"/>
      </c>
      <c r="Y81" s="14"/>
    </row>
    <row r="82" spans="1:25" ht="12.75" customHeight="1" hidden="1">
      <c r="A82" s="168"/>
      <c r="B82" s="167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11"/>
      <c r="N82" s="11"/>
      <c r="O82" s="11"/>
      <c r="P82" s="11"/>
      <c r="Q82" s="1"/>
      <c r="R82" s="72">
        <f t="shared" si="17"/>
      </c>
      <c r="S82" s="70"/>
      <c r="T82" s="113">
        <f t="shared" si="18"/>
      </c>
      <c r="U82" s="114">
        <f t="shared" si="19"/>
      </c>
      <c r="V82" s="126" t="str">
        <f t="shared" si="21"/>
        <v> </v>
      </c>
      <c r="W82" s="127" t="str">
        <f t="shared" si="22"/>
        <v> </v>
      </c>
      <c r="X82" s="117">
        <f t="shared" si="23"/>
      </c>
      <c r="Y82" s="14"/>
    </row>
    <row r="83" spans="1:25" ht="12.75" customHeight="1" hidden="1">
      <c r="A83" s="168"/>
      <c r="B83" s="167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11"/>
      <c r="N83" s="11"/>
      <c r="O83" s="11"/>
      <c r="P83" s="11"/>
      <c r="Q83" s="1"/>
      <c r="R83" s="72">
        <f t="shared" si="17"/>
      </c>
      <c r="S83" s="70"/>
      <c r="T83" s="113">
        <f t="shared" si="18"/>
      </c>
      <c r="U83" s="114">
        <f t="shared" si="19"/>
      </c>
      <c r="V83" s="126" t="str">
        <f t="shared" si="21"/>
        <v> </v>
      </c>
      <c r="W83" s="127" t="str">
        <f t="shared" si="22"/>
        <v> </v>
      </c>
      <c r="X83" s="117">
        <f t="shared" si="23"/>
      </c>
      <c r="Y83" s="14"/>
    </row>
    <row r="84" spans="1:25" ht="12.75" customHeight="1" hidden="1">
      <c r="A84" s="168"/>
      <c r="B84" s="167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11"/>
      <c r="N84" s="11"/>
      <c r="O84" s="11"/>
      <c r="P84" s="11"/>
      <c r="Q84" s="1"/>
      <c r="R84" s="72">
        <f t="shared" si="17"/>
      </c>
      <c r="S84" s="70"/>
      <c r="T84" s="113">
        <f t="shared" si="18"/>
      </c>
      <c r="U84" s="114">
        <f t="shared" si="19"/>
      </c>
      <c r="V84" s="126" t="str">
        <f t="shared" si="21"/>
        <v> </v>
      </c>
      <c r="W84" s="127" t="str">
        <f t="shared" si="22"/>
        <v> </v>
      </c>
      <c r="X84" s="117">
        <f t="shared" si="23"/>
      </c>
      <c r="Y84" s="14"/>
    </row>
    <row r="85" spans="1:25" ht="12.75" customHeight="1" hidden="1">
      <c r="A85" s="168"/>
      <c r="B85" s="167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11"/>
      <c r="N85" s="11"/>
      <c r="O85" s="11"/>
      <c r="P85" s="11"/>
      <c r="Q85" s="1"/>
      <c r="R85" s="72">
        <f t="shared" si="17"/>
      </c>
      <c r="S85" s="70"/>
      <c r="T85" s="113">
        <f t="shared" si="18"/>
      </c>
      <c r="U85" s="114">
        <f t="shared" si="19"/>
      </c>
      <c r="V85" s="126" t="str">
        <f t="shared" si="21"/>
        <v> </v>
      </c>
      <c r="W85" s="127" t="str">
        <f t="shared" si="22"/>
        <v> </v>
      </c>
      <c r="X85" s="117">
        <f t="shared" si="23"/>
      </c>
      <c r="Y85" s="14"/>
    </row>
    <row r="86" spans="1:25" ht="12.75" customHeight="1" hidden="1">
      <c r="A86" s="168"/>
      <c r="B86" s="167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11"/>
      <c r="N86" s="11"/>
      <c r="O86" s="11"/>
      <c r="P86" s="11"/>
      <c r="Q86" s="1"/>
      <c r="R86" s="72">
        <f t="shared" si="17"/>
      </c>
      <c r="S86" s="70"/>
      <c r="T86" s="113">
        <f t="shared" si="18"/>
      </c>
      <c r="U86" s="114">
        <f t="shared" si="19"/>
      </c>
      <c r="V86" s="126" t="str">
        <f t="shared" si="21"/>
        <v> </v>
      </c>
      <c r="W86" s="127" t="str">
        <f t="shared" si="22"/>
        <v> </v>
      </c>
      <c r="X86" s="117">
        <f t="shared" si="23"/>
      </c>
      <c r="Y86" s="14"/>
    </row>
    <row r="87" spans="1:25" ht="12.75" customHeight="1" hidden="1">
      <c r="A87" s="168"/>
      <c r="B87" s="167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1"/>
      <c r="R87" s="72">
        <f t="shared" si="17"/>
      </c>
      <c r="S87" s="70"/>
      <c r="T87" s="113">
        <f t="shared" si="18"/>
      </c>
      <c r="U87" s="114">
        <f t="shared" si="19"/>
      </c>
      <c r="V87" s="126" t="str">
        <f t="shared" si="21"/>
        <v> </v>
      </c>
      <c r="W87" s="127" t="str">
        <f t="shared" si="22"/>
        <v> </v>
      </c>
      <c r="X87" s="117">
        <f t="shared" si="23"/>
      </c>
      <c r="Y87" s="14"/>
    </row>
    <row r="88" spans="1:25" ht="12.75" customHeight="1" hidden="1">
      <c r="A88" s="168"/>
      <c r="B88" s="167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1"/>
      <c r="R88" s="72">
        <f t="shared" si="17"/>
      </c>
      <c r="S88" s="70"/>
      <c r="T88" s="113">
        <f t="shared" si="18"/>
      </c>
      <c r="U88" s="114">
        <f t="shared" si="19"/>
      </c>
      <c r="V88" s="126" t="str">
        <f t="shared" si="21"/>
        <v> </v>
      </c>
      <c r="W88" s="127" t="str">
        <f t="shared" si="22"/>
        <v> </v>
      </c>
      <c r="X88" s="117">
        <f t="shared" si="23"/>
      </c>
      <c r="Y88" s="14"/>
    </row>
    <row r="89" spans="1:25" ht="12.75" customHeight="1" hidden="1">
      <c r="A89" s="168"/>
      <c r="B89" s="167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1"/>
      <c r="R89" s="72">
        <f t="shared" si="17"/>
      </c>
      <c r="S89" s="70"/>
      <c r="T89" s="113">
        <f t="shared" si="18"/>
      </c>
      <c r="U89" s="114">
        <f t="shared" si="19"/>
      </c>
      <c r="V89" s="126" t="str">
        <f t="shared" si="21"/>
        <v> </v>
      </c>
      <c r="W89" s="127" t="str">
        <f t="shared" si="22"/>
        <v> </v>
      </c>
      <c r="X89" s="117">
        <f t="shared" si="23"/>
      </c>
      <c r="Y89" s="14"/>
    </row>
    <row r="90" spans="1:25" ht="12.75" customHeight="1" hidden="1">
      <c r="A90" s="168"/>
      <c r="B90" s="167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1"/>
      <c r="R90" s="72">
        <f t="shared" si="17"/>
      </c>
      <c r="S90" s="70"/>
      <c r="T90" s="113">
        <f t="shared" si="18"/>
      </c>
      <c r="U90" s="114">
        <f t="shared" si="19"/>
      </c>
      <c r="V90" s="126" t="str">
        <f t="shared" si="21"/>
        <v> </v>
      </c>
      <c r="W90" s="127" t="str">
        <f t="shared" si="22"/>
        <v> </v>
      </c>
      <c r="X90" s="117">
        <f t="shared" si="23"/>
      </c>
      <c r="Y90" s="14"/>
    </row>
    <row r="91" spans="1:25" ht="12.75" customHeight="1" hidden="1">
      <c r="A91" s="168"/>
      <c r="B91" s="167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1"/>
      <c r="R91" s="72">
        <f t="shared" si="17"/>
      </c>
      <c r="S91" s="70"/>
      <c r="T91" s="113">
        <f t="shared" si="18"/>
      </c>
      <c r="U91" s="114">
        <f t="shared" si="19"/>
      </c>
      <c r="V91" s="126" t="str">
        <f t="shared" si="21"/>
        <v> </v>
      </c>
      <c r="W91" s="127" t="str">
        <f t="shared" si="22"/>
        <v> </v>
      </c>
      <c r="X91" s="117">
        <f t="shared" si="23"/>
      </c>
      <c r="Y91" s="14"/>
    </row>
    <row r="92" spans="1:25" ht="12.75" customHeight="1" hidden="1">
      <c r="A92" s="168"/>
      <c r="B92" s="167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1"/>
      <c r="R92" s="72">
        <f t="shared" si="17"/>
      </c>
      <c r="S92" s="70"/>
      <c r="T92" s="113">
        <f t="shared" si="18"/>
      </c>
      <c r="U92" s="114">
        <f t="shared" si="19"/>
      </c>
      <c r="V92" s="126" t="str">
        <f t="shared" si="21"/>
        <v> </v>
      </c>
      <c r="W92" s="127" t="str">
        <f t="shared" si="22"/>
        <v> </v>
      </c>
      <c r="X92" s="117">
        <f t="shared" si="23"/>
      </c>
      <c r="Y92" s="14"/>
    </row>
    <row r="93" spans="1:25" ht="12.75" customHeight="1" hidden="1">
      <c r="A93" s="168"/>
      <c r="B93" s="167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1"/>
      <c r="R93" s="72">
        <f t="shared" si="17"/>
      </c>
      <c r="S93" s="70"/>
      <c r="T93" s="113">
        <f t="shared" si="18"/>
      </c>
      <c r="U93" s="114">
        <f t="shared" si="19"/>
      </c>
      <c r="V93" s="126" t="str">
        <f t="shared" si="21"/>
        <v> </v>
      </c>
      <c r="W93" s="127" t="str">
        <f t="shared" si="22"/>
        <v> </v>
      </c>
      <c r="X93" s="117">
        <f t="shared" si="23"/>
      </c>
      <c r="Y93" s="14"/>
    </row>
    <row r="94" spans="1:25" ht="13.5" customHeight="1" hidden="1" thickBot="1">
      <c r="A94" s="168"/>
      <c r="B94" s="167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1"/>
      <c r="R94" s="72">
        <f t="shared" si="17"/>
      </c>
      <c r="S94" s="70"/>
      <c r="T94" s="113">
        <f t="shared" si="18"/>
      </c>
      <c r="U94" s="114">
        <f t="shared" si="19"/>
      </c>
      <c r="V94" s="126" t="str">
        <f t="shared" si="21"/>
        <v> </v>
      </c>
      <c r="W94" s="127" t="str">
        <f t="shared" si="22"/>
        <v> </v>
      </c>
      <c r="X94" s="120">
        <f t="shared" si="23"/>
      </c>
      <c r="Y94" s="14"/>
    </row>
    <row r="95" spans="1:25" ht="13.5" thickBot="1">
      <c r="A95" s="1"/>
      <c r="B95" s="5"/>
      <c r="C95" s="90">
        <f>IF(SUM(C56:C94)=0,"",SUM(C56:C94))</f>
        <v>368</v>
      </c>
      <c r="D95" s="6">
        <f aca="true" t="shared" si="24" ref="D95:P95">IF(SUM(D56:D94)=0,"",SUM(D56:D94))</f>
        <v>380</v>
      </c>
      <c r="E95" s="90">
        <f t="shared" si="24"/>
        <v>357</v>
      </c>
      <c r="F95" s="6">
        <f t="shared" si="24"/>
        <v>347</v>
      </c>
      <c r="G95" s="187">
        <f>IF(SUM(G56:G94)=0,"",SUM(G56:G94))</f>
        <v>342</v>
      </c>
      <c r="H95" s="6">
        <f t="shared" si="24"/>
        <v>331</v>
      </c>
      <c r="I95" s="6">
        <f t="shared" si="24"/>
        <v>355</v>
      </c>
      <c r="J95" s="90">
        <f>IF(SUM(J56:J94)=0,"",SUM(J56:J94))</f>
        <v>374</v>
      </c>
      <c r="K95" s="90">
        <f>IF(SUM(K56:K94)=0,"",SUM(K56:K94))</f>
        <v>387</v>
      </c>
      <c r="L95" s="6">
        <f t="shared" si="24"/>
      </c>
      <c r="M95" s="90">
        <f t="shared" si="24"/>
      </c>
      <c r="N95" s="6">
        <f t="shared" si="24"/>
      </c>
      <c r="O95" s="6">
        <f t="shared" si="24"/>
      </c>
      <c r="P95" s="6">
        <f t="shared" si="24"/>
      </c>
      <c r="Q95" s="1"/>
      <c r="R95" s="17">
        <f>IF((COUNT(C95:P95))&lt;1,"",(AVERAGE(C95:P95)))</f>
        <v>360.1111111111111</v>
      </c>
      <c r="S95" s="18"/>
      <c r="T95" s="19">
        <f>IF(SUM(T56:T94)&lt;1,"",MAX(T56:T94))</f>
        <v>54</v>
      </c>
      <c r="U95" s="19">
        <f>IF(SUM(U56:U94)&lt;1,"",MAX(U56:U94))</f>
        <v>44</v>
      </c>
      <c r="V95" s="17">
        <f>IF(SUM(V56:V94)&lt;1,"",MAX(V56:V94))</f>
        <v>42.833333333333336</v>
      </c>
      <c r="W95" s="17">
        <f>IF(SUM(W56:W94)&lt;1,"",MAX(W56:W94))</f>
        <v>37.125</v>
      </c>
      <c r="X95" s="19">
        <f>IF((COUNT(C95:P95))&lt;1,"",+COUNT(C95:P95))</f>
        <v>9</v>
      </c>
      <c r="Y95" s="97"/>
    </row>
    <row r="96" spans="1:25" ht="13.5" thickBot="1">
      <c r="A96" s="1"/>
      <c r="B96" s="1"/>
      <c r="C96" s="5" t="s">
        <v>19</v>
      </c>
      <c r="D96" s="5" t="s">
        <v>19</v>
      </c>
      <c r="E96" s="5" t="s">
        <v>19</v>
      </c>
      <c r="F96" s="5" t="s">
        <v>19</v>
      </c>
      <c r="G96" s="5" t="s">
        <v>19</v>
      </c>
      <c r="H96" s="5" t="s">
        <v>19</v>
      </c>
      <c r="I96" s="5" t="s">
        <v>19</v>
      </c>
      <c r="J96" s="5" t="s">
        <v>19</v>
      </c>
      <c r="K96" s="5" t="s">
        <v>19</v>
      </c>
      <c r="L96" s="5" t="s">
        <v>19</v>
      </c>
      <c r="M96" s="5" t="s">
        <v>19</v>
      </c>
      <c r="N96" s="5" t="s">
        <v>19</v>
      </c>
      <c r="O96" s="5" t="s">
        <v>19</v>
      </c>
      <c r="P96" s="5" t="s">
        <v>19</v>
      </c>
      <c r="Q96" s="1"/>
      <c r="R96" s="1"/>
      <c r="S96" s="1"/>
      <c r="T96" s="1"/>
      <c r="U96" s="1"/>
      <c r="V96" s="230" t="s">
        <v>18</v>
      </c>
      <c r="W96" s="231"/>
      <c r="X96" s="106"/>
      <c r="Y96" s="1"/>
    </row>
    <row r="97" spans="1:25" ht="12.75">
      <c r="A97" s="1" t="s">
        <v>59</v>
      </c>
      <c r="B97" s="1"/>
      <c r="C97" s="12">
        <f>Components!C43</f>
        <v>407</v>
      </c>
      <c r="D97" s="12">
        <f>'Double Tops'!D43</f>
        <v>412</v>
      </c>
      <c r="E97" s="12">
        <f>'Bowling Stones'!D43</f>
        <v>352</v>
      </c>
      <c r="F97" s="12">
        <f>'Offenham RBL'!F43</f>
        <v>359</v>
      </c>
      <c r="G97" s="12">
        <f>'The Wicks'!G43</f>
        <v>392</v>
      </c>
      <c r="H97" s="12">
        <f>Beavers!H43</f>
        <v>365</v>
      </c>
      <c r="I97" s="12">
        <f>Chasers!I43</f>
        <v>374</v>
      </c>
      <c r="J97" s="12">
        <f>Dynamos!J43</f>
        <v>407</v>
      </c>
      <c r="K97" s="12">
        <f>'No Hopers'!K43</f>
        <v>413</v>
      </c>
      <c r="L97" s="12"/>
      <c r="M97" s="12"/>
      <c r="N97" s="12"/>
      <c r="O97" s="12"/>
      <c r="P97" s="12"/>
      <c r="Q97" s="1"/>
      <c r="R97" s="1"/>
      <c r="S97" s="1"/>
      <c r="T97" s="1"/>
      <c r="U97" s="1"/>
      <c r="V97" s="1"/>
      <c r="W97" s="1"/>
      <c r="X97" s="1"/>
      <c r="Y97" s="1"/>
    </row>
    <row r="98" spans="1:25" ht="12.75">
      <c r="A98" s="1"/>
      <c r="B98" s="1"/>
      <c r="C98" s="1"/>
      <c r="D98" s="1"/>
      <c r="E98" s="1"/>
      <c r="F98" s="1"/>
      <c r="G98" s="89"/>
      <c r="H98" s="1"/>
      <c r="I98" s="1"/>
      <c r="J98" s="1"/>
      <c r="K98" s="1"/>
      <c r="L98" s="1"/>
      <c r="M98" s="1"/>
      <c r="N98" s="1"/>
      <c r="O98" s="1"/>
      <c r="P98" s="1"/>
      <c r="Q98" s="1"/>
      <c r="R98" s="3" t="s">
        <v>15</v>
      </c>
      <c r="S98" s="4"/>
      <c r="T98" s="1"/>
      <c r="U98" s="1"/>
      <c r="V98" s="1"/>
      <c r="W98" s="1"/>
      <c r="X98" s="1"/>
      <c r="Y98" s="1"/>
    </row>
    <row r="99" spans="1:25" ht="12.75">
      <c r="A99" s="1" t="s">
        <v>60</v>
      </c>
      <c r="B99" s="1"/>
      <c r="C99" s="12" t="str">
        <f>IF(ISNUMBER(C95),IF(ISNUMBER(C97),IF(C95&gt;C97,"Won",IF(C95=C97,"Draw","Lost")),"Error"),IF(ISNUMBER(C97),"Error",IF(C95="",IF(ISTEXT(C97),"",""),"Awarded Awy")))</f>
        <v>Lost</v>
      </c>
      <c r="D99" s="12" t="str">
        <f aca="true" t="shared" si="25" ref="D99:P99">IF(ISNUMBER(D95),IF(ISNUMBER(D97),IF(D95&gt;D97,"Won",IF(D95=D97,"Draw","Lost")),"Error"),IF(ISNUMBER(D97),"Error",IF(D95="",IF(ISTEXT(D97),"",""),"Awarded Awy")))</f>
        <v>Lost</v>
      </c>
      <c r="E99" s="12" t="str">
        <f t="shared" si="25"/>
        <v>Won</v>
      </c>
      <c r="F99" s="12" t="str">
        <f t="shared" si="25"/>
        <v>Lost</v>
      </c>
      <c r="G99" s="12" t="str">
        <f t="shared" si="25"/>
        <v>Lost</v>
      </c>
      <c r="H99" s="12" t="str">
        <f t="shared" si="25"/>
        <v>Lost</v>
      </c>
      <c r="I99" s="12" t="str">
        <f t="shared" si="25"/>
        <v>Lost</v>
      </c>
      <c r="J99" s="12" t="str">
        <f t="shared" si="25"/>
        <v>Lost</v>
      </c>
      <c r="K99" s="12" t="str">
        <f t="shared" si="25"/>
        <v>Lost</v>
      </c>
      <c r="L99" s="12">
        <f t="shared" si="25"/>
      </c>
      <c r="M99" s="12">
        <f t="shared" si="25"/>
      </c>
      <c r="N99" s="12">
        <f t="shared" si="25"/>
      </c>
      <c r="O99" s="12">
        <f t="shared" si="25"/>
      </c>
      <c r="P99" s="12">
        <f t="shared" si="25"/>
      </c>
      <c r="Q99" s="1"/>
      <c r="R99" s="1" t="s">
        <v>33</v>
      </c>
      <c r="S99" s="5">
        <f>COUNTIF(C99:P99,"Won")</f>
        <v>1</v>
      </c>
      <c r="T99" s="1" t="s">
        <v>7</v>
      </c>
      <c r="U99" s="5">
        <f>COUNTIF(C99:P99,"Draw")</f>
        <v>0</v>
      </c>
      <c r="V99" s="1" t="s">
        <v>9</v>
      </c>
      <c r="W99" s="5">
        <f>COUNTIF(C99:P99,"Lost")</f>
        <v>8</v>
      </c>
      <c r="X99" s="1"/>
      <c r="Y99" s="1"/>
    </row>
    <row r="100" spans="1:25" ht="12.75">
      <c r="A100" s="1" t="s">
        <v>61</v>
      </c>
      <c r="B100" s="1"/>
      <c r="C100" s="81"/>
      <c r="D100" s="81">
        <v>1</v>
      </c>
      <c r="E100" s="81">
        <v>4</v>
      </c>
      <c r="F100" s="81">
        <v>2</v>
      </c>
      <c r="G100" s="81">
        <v>0</v>
      </c>
      <c r="H100" s="81">
        <v>1</v>
      </c>
      <c r="I100" s="81">
        <v>1</v>
      </c>
      <c r="J100" s="81">
        <v>2</v>
      </c>
      <c r="K100" s="81">
        <v>0</v>
      </c>
      <c r="L100" s="81"/>
      <c r="M100" s="81"/>
      <c r="N100" s="81"/>
      <c r="O100" s="81"/>
      <c r="P100" s="81"/>
      <c r="Q100" s="1"/>
      <c r="R100" s="1" t="s">
        <v>61</v>
      </c>
      <c r="S100" s="5">
        <f>SUM(C100:P100)</f>
        <v>11</v>
      </c>
      <c r="T100" s="1"/>
      <c r="U100" s="5"/>
      <c r="V100" s="1"/>
      <c r="W100" s="5"/>
      <c r="X100" s="1"/>
      <c r="Y100" s="1"/>
    </row>
    <row r="101" spans="1:25" ht="12.75">
      <c r="A101" s="1" t="s">
        <v>4</v>
      </c>
      <c r="B101" s="1"/>
      <c r="C101" s="81">
        <v>1</v>
      </c>
      <c r="D101" s="81"/>
      <c r="E101" s="81"/>
      <c r="F101" s="81"/>
      <c r="G101" s="81"/>
      <c r="H101" s="81">
        <v>1</v>
      </c>
      <c r="I101" s="81"/>
      <c r="J101" s="81"/>
      <c r="K101" s="81">
        <v>1</v>
      </c>
      <c r="L101" s="81"/>
      <c r="M101" s="81"/>
      <c r="N101" s="81"/>
      <c r="O101" s="81"/>
      <c r="P101" s="81"/>
      <c r="Q101" s="1"/>
      <c r="R101" s="1" t="s">
        <v>49</v>
      </c>
      <c r="S101" s="5">
        <f>SUM(C101:P101)</f>
        <v>3</v>
      </c>
      <c r="T101" s="1" t="s">
        <v>8</v>
      </c>
      <c r="U101" s="5">
        <f>(COUNT(C97:P97)*6)-(S100+S101)</f>
        <v>40</v>
      </c>
      <c r="V101" s="1"/>
      <c r="W101" s="5"/>
      <c r="X101" s="1"/>
      <c r="Y101" s="1"/>
    </row>
    <row r="102" spans="1:25" ht="12.75">
      <c r="A102" s="1" t="s">
        <v>31</v>
      </c>
      <c r="B102" s="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1"/>
      <c r="R102" s="1" t="s">
        <v>26</v>
      </c>
      <c r="S102" s="5">
        <f>SUM(C102:P102)</f>
        <v>0</v>
      </c>
      <c r="T102" s="1"/>
      <c r="U102" s="5"/>
      <c r="V102" s="1"/>
      <c r="W102" s="5"/>
      <c r="X102" s="1"/>
      <c r="Y102" s="1"/>
    </row>
    <row r="103" spans="1:25" ht="12.75">
      <c r="A103" s="1" t="s">
        <v>32</v>
      </c>
      <c r="B103" s="1"/>
      <c r="C103" s="81">
        <f aca="true" t="shared" si="26" ref="C103:P103">IF(C99="","",IF(C99="Awarded Hme",12,IF(C99="Awarded Awy",0,IF(C99="Won",6,IF(C99="Draw",3,0))+C100+(C101/2)-C102)))</f>
        <v>0.5</v>
      </c>
      <c r="D103" s="81">
        <f t="shared" si="26"/>
        <v>1</v>
      </c>
      <c r="E103" s="81">
        <f t="shared" si="26"/>
        <v>10</v>
      </c>
      <c r="F103" s="81">
        <f t="shared" si="26"/>
        <v>2</v>
      </c>
      <c r="G103" s="81">
        <f t="shared" si="26"/>
        <v>0</v>
      </c>
      <c r="H103" s="81">
        <f t="shared" si="26"/>
        <v>1.5</v>
      </c>
      <c r="I103" s="81">
        <f t="shared" si="26"/>
        <v>1</v>
      </c>
      <c r="J103" s="81">
        <f t="shared" si="26"/>
        <v>2</v>
      </c>
      <c r="K103" s="81">
        <f t="shared" si="26"/>
        <v>0.5</v>
      </c>
      <c r="L103" s="81">
        <f t="shared" si="26"/>
      </c>
      <c r="M103" s="81">
        <f t="shared" si="26"/>
      </c>
      <c r="N103" s="81">
        <f t="shared" si="26"/>
      </c>
      <c r="O103" s="81">
        <f t="shared" si="26"/>
      </c>
      <c r="P103" s="81">
        <f t="shared" si="26"/>
      </c>
      <c r="Q103" s="1"/>
      <c r="R103" s="1" t="s">
        <v>32</v>
      </c>
      <c r="S103" s="5">
        <f>SUM(C103:P103)</f>
        <v>18.5</v>
      </c>
      <c r="T103" s="1"/>
      <c r="U103" s="5"/>
      <c r="V103" s="1"/>
      <c r="W103" s="5"/>
      <c r="X103" s="1"/>
      <c r="Y103" s="1"/>
    </row>
    <row r="104" spans="1:2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7.25">
      <c r="A105" s="226" t="s">
        <v>1</v>
      </c>
      <c r="B105" s="227"/>
      <c r="C105" s="227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"/>
    </row>
    <row r="106" spans="1:25" ht="13.5" thickBo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>
      <c r="A107" s="1"/>
      <c r="B107" s="1"/>
      <c r="C107" s="3" t="s">
        <v>16</v>
      </c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 t="s">
        <v>50</v>
      </c>
      <c r="R107" s="1"/>
      <c r="S107" s="1"/>
      <c r="T107" s="228" t="s">
        <v>35</v>
      </c>
      <c r="U107" s="229"/>
      <c r="V107" s="228" t="s">
        <v>17</v>
      </c>
      <c r="W107" s="229"/>
      <c r="X107" s="1"/>
      <c r="Y107" s="1"/>
    </row>
    <row r="108" spans="1:25" ht="13.5" thickBot="1">
      <c r="A108" s="1"/>
      <c r="B108" s="1"/>
      <c r="C108" s="1" t="s">
        <v>33</v>
      </c>
      <c r="D108" s="5">
        <f>S47+S99</f>
        <v>3</v>
      </c>
      <c r="E108" s="1" t="s">
        <v>20</v>
      </c>
      <c r="F108" s="5">
        <f>U47+U99</f>
        <v>0</v>
      </c>
      <c r="G108" s="1" t="s">
        <v>27</v>
      </c>
      <c r="H108" s="5">
        <f>W47+W99</f>
        <v>15</v>
      </c>
      <c r="I108" s="1"/>
      <c r="J108" s="1"/>
      <c r="K108" s="1"/>
      <c r="L108" s="1"/>
      <c r="M108" s="1"/>
      <c r="N108" s="1"/>
      <c r="O108" s="1"/>
      <c r="P108" s="1"/>
      <c r="Q108" s="1" t="s">
        <v>51</v>
      </c>
      <c r="R108" s="1"/>
      <c r="S108" s="1"/>
      <c r="T108" s="7" t="s">
        <v>36</v>
      </c>
      <c r="U108" s="9" t="s">
        <v>48</v>
      </c>
      <c r="V108" s="7" t="s">
        <v>36</v>
      </c>
      <c r="W108" s="9" t="s">
        <v>48</v>
      </c>
      <c r="X108" s="1"/>
      <c r="Y108" s="1"/>
    </row>
    <row r="109" spans="1:25" ht="13.5" thickBot="1">
      <c r="A109" s="1"/>
      <c r="B109" s="1"/>
      <c r="C109" s="1" t="s">
        <v>61</v>
      </c>
      <c r="D109" s="5">
        <f>S48+S100</f>
        <v>35</v>
      </c>
      <c r="E109" s="1"/>
      <c r="F109" s="5"/>
      <c r="G109" s="1"/>
      <c r="H109" s="5"/>
      <c r="I109" s="1"/>
      <c r="J109" s="1"/>
      <c r="K109" s="1"/>
      <c r="L109" s="1"/>
      <c r="M109" s="1"/>
      <c r="N109" s="1"/>
      <c r="O109" s="1"/>
      <c r="P109" s="1"/>
      <c r="Q109" s="1" t="s">
        <v>52</v>
      </c>
      <c r="R109" s="1"/>
      <c r="S109" s="1"/>
      <c r="T109" s="19">
        <f>IF(ISNUMBER(T43),MAX(T43,T95),IF(ISNUMBER(T95),MAX(T43,T95),""))</f>
        <v>54</v>
      </c>
      <c r="U109" s="19">
        <f>IF(ISNUMBER(U43),MAX(U43,U95),IF(ISNUMBER(U95),MAX(U43,U95),""))</f>
        <v>54</v>
      </c>
      <c r="V109" s="17">
        <f>Z43</f>
        <v>41.55555555555556</v>
      </c>
      <c r="W109" s="17">
        <f>AA43</f>
        <v>37.64705882352941</v>
      </c>
      <c r="X109" s="1"/>
      <c r="Y109" s="1"/>
    </row>
    <row r="110" spans="1:25" ht="13.5" thickBot="1">
      <c r="A110" s="1"/>
      <c r="B110" s="1"/>
      <c r="C110" s="1" t="s">
        <v>4</v>
      </c>
      <c r="D110" s="5">
        <f>S49+S101</f>
        <v>6</v>
      </c>
      <c r="E110" s="1" t="s">
        <v>28</v>
      </c>
      <c r="F110" s="5">
        <f>U49+U101</f>
        <v>67</v>
      </c>
      <c r="G110" s="1"/>
      <c r="H110" s="5"/>
      <c r="I110" s="1"/>
      <c r="J110" s="1"/>
      <c r="K110" s="1"/>
      <c r="L110" s="1"/>
      <c r="M110" s="1"/>
      <c r="N110" s="1"/>
      <c r="O110" s="1"/>
      <c r="P110" s="1"/>
      <c r="Q110" s="1" t="s">
        <v>208</v>
      </c>
      <c r="R110" s="1"/>
      <c r="S110" s="1"/>
      <c r="T110" s="1"/>
      <c r="U110" s="1"/>
      <c r="V110" s="1"/>
      <c r="W110" s="1"/>
      <c r="X110" s="1"/>
      <c r="Y110" s="1"/>
    </row>
    <row r="111" spans="1:25" ht="13.5" thickBot="1">
      <c r="A111" s="1"/>
      <c r="B111" s="1"/>
      <c r="C111" s="1" t="s">
        <v>26</v>
      </c>
      <c r="D111" s="5">
        <f>S50+S102</f>
        <v>0</v>
      </c>
      <c r="E111" s="1"/>
      <c r="F111" s="5"/>
      <c r="G111" s="1"/>
      <c r="H111" s="5"/>
      <c r="I111" s="1"/>
      <c r="J111" s="1"/>
      <c r="K111" s="1"/>
      <c r="L111" s="1"/>
      <c r="M111" s="1"/>
      <c r="N111" s="1"/>
      <c r="O111" s="1"/>
      <c r="P111" s="1"/>
      <c r="Q111" s="1" t="s">
        <v>13</v>
      </c>
      <c r="R111" s="1"/>
      <c r="S111" s="1"/>
      <c r="T111" s="128" t="s">
        <v>55</v>
      </c>
      <c r="U111" s="79"/>
      <c r="V111" s="80"/>
      <c r="W111" s="78">
        <f>Y43</f>
        <v>41.55555555555556</v>
      </c>
      <c r="X111" s="1"/>
      <c r="Y111" s="1"/>
    </row>
    <row r="112" spans="1:25" ht="12.75">
      <c r="A112" s="1"/>
      <c r="B112" s="1"/>
      <c r="C112" s="1" t="s">
        <v>32</v>
      </c>
      <c r="D112" s="5">
        <f>S51+S103</f>
        <v>56</v>
      </c>
      <c r="E112" s="1"/>
      <c r="F112" s="5"/>
      <c r="G112" s="1" t="s">
        <v>29</v>
      </c>
      <c r="H112" s="5">
        <f>IF(ISNUMBER(X43),IF(ISNUMBER(X95),(X43+X95),X43),IF(ISNUMBER(X95),X95,"None"))</f>
        <v>18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</sheetData>
  <sheetProtection/>
  <mergeCells count="12">
    <mergeCell ref="A1:X1"/>
    <mergeCell ref="R2:S2"/>
    <mergeCell ref="T2:U2"/>
    <mergeCell ref="V2:W2"/>
    <mergeCell ref="V44:W44"/>
    <mergeCell ref="A53:X53"/>
    <mergeCell ref="T54:U54"/>
    <mergeCell ref="V54:W54"/>
    <mergeCell ref="V96:W96"/>
    <mergeCell ref="A105:X105"/>
    <mergeCell ref="T107:U107"/>
    <mergeCell ref="V107:W107"/>
  </mergeCells>
  <conditionalFormatting sqref="A4">
    <cfRule type="expression" priority="83" dxfId="0" stopIfTrue="1">
      <formula>(OR($T4=MAX($T$4:$T$42,$T$56:$T$94),$U4=MAX($U$4:$U$42,$U$56:$U$94)))</formula>
    </cfRule>
    <cfRule type="expression" priority="84" dxfId="0" stopIfTrue="1">
      <formula>(OR($V4=MAX($V$56:$V$94),$W4=MAX($W$56:$W$94)))</formula>
    </cfRule>
    <cfRule type="expression" priority="85" dxfId="0" stopIfTrue="1">
      <formula>($Y4=MAX($Y$4:$Y$42))</formula>
    </cfRule>
  </conditionalFormatting>
  <conditionalFormatting sqref="B4:B19">
    <cfRule type="cellIs" priority="66" dxfId="309" operator="equal" stopIfTrue="1">
      <formula>"F"</formula>
    </cfRule>
    <cfRule type="cellIs" priority="67" dxfId="310" operator="equal" stopIfTrue="1">
      <formula>"M"</formula>
    </cfRule>
  </conditionalFormatting>
  <conditionalFormatting sqref="B56:B94">
    <cfRule type="cellIs" priority="64" dxfId="309" operator="equal" stopIfTrue="1">
      <formula>"F"</formula>
    </cfRule>
    <cfRule type="cellIs" priority="65" dxfId="310" operator="equal" stopIfTrue="1">
      <formula>"M"</formula>
    </cfRule>
  </conditionalFormatting>
  <conditionalFormatting sqref="R4:R42">
    <cfRule type="cellIs" priority="61" dxfId="10" operator="lessThan" stopIfTrue="1">
      <formula>1</formula>
    </cfRule>
    <cfRule type="expression" priority="62" dxfId="6" stopIfTrue="1">
      <formula>IF($B4="F",(R4=MAX(R$4:R$42)))</formula>
    </cfRule>
    <cfRule type="expression" priority="63" dxfId="8" stopIfTrue="1">
      <formula>IF(OR($B4="M",$B4=""),(R4=MAX(R$4:R$42)))</formula>
    </cfRule>
  </conditionalFormatting>
  <conditionalFormatting sqref="S4:S42">
    <cfRule type="cellIs" priority="58" dxfId="10" operator="lessThan" stopIfTrue="1">
      <formula>1</formula>
    </cfRule>
    <cfRule type="expression" priority="59" dxfId="6" stopIfTrue="1">
      <formula>IF($B4="F",(S4=MAX(S$4:S$42)))</formula>
    </cfRule>
    <cfRule type="expression" priority="60" dxfId="8" stopIfTrue="1">
      <formula>IF(OR($B4="M",$B4=""),(S4=MAX(S$4:S$42)))</formula>
    </cfRule>
  </conditionalFormatting>
  <conditionalFormatting sqref="T4:T42">
    <cfRule type="expression" priority="57" dxfId="12" stopIfTrue="1">
      <formula>$T4=MAX($T$4:$T$42,$T$56:$T$94)</formula>
    </cfRule>
  </conditionalFormatting>
  <conditionalFormatting sqref="U4:U42">
    <cfRule type="expression" priority="56" dxfId="9" stopIfTrue="1">
      <formula>$U4=MAX($U$4:$U$42,$U$56:$U$94)</formula>
    </cfRule>
  </conditionalFormatting>
  <conditionalFormatting sqref="V4:V42">
    <cfRule type="expression" priority="55" dxfId="7" stopIfTrue="1">
      <formula>$V4=MAX($V$4:$V$42)</formula>
    </cfRule>
  </conditionalFormatting>
  <conditionalFormatting sqref="W4:W42">
    <cfRule type="expression" priority="54" dxfId="6" stopIfTrue="1">
      <formula>$W4=MAX($W$4:$W$42)</formula>
    </cfRule>
  </conditionalFormatting>
  <conditionalFormatting sqref="A56:A94">
    <cfRule type="expression" priority="51" dxfId="0" stopIfTrue="1">
      <formula>(OR($T56=MAX($T$4:$T$42,$T$56:$T$94),$U56=MAX($U$4:$U$42,$U$56:$U$94)))</formula>
    </cfRule>
    <cfRule type="expression" priority="52" dxfId="0" stopIfTrue="1">
      <formula>(OR($V56=MAX($V$56:$V$94),$W56=MAX($W$56:$W$94)))</formula>
    </cfRule>
    <cfRule type="expression" priority="53" dxfId="0" stopIfTrue="1">
      <formula>(#REF!=MAX($Y$4:$Y$42))</formula>
    </cfRule>
  </conditionalFormatting>
  <conditionalFormatting sqref="C4:P42">
    <cfRule type="cellIs" priority="48" dxfId="10" operator="lessThan" stopIfTrue="1">
      <formula>1</formula>
    </cfRule>
    <cfRule type="expression" priority="49" dxfId="6" stopIfTrue="1">
      <formula>IF($B4="F",(C4=MAX(C$4:C$42)))</formula>
    </cfRule>
    <cfRule type="expression" priority="50" dxfId="8" stopIfTrue="1">
      <formula>IF(OR($B4="M",$B4=""),(C4=MAX(C$4:C$42)))</formula>
    </cfRule>
  </conditionalFormatting>
  <conditionalFormatting sqref="C56:P94">
    <cfRule type="cellIs" priority="45" dxfId="10" operator="lessThan" stopIfTrue="1">
      <formula>1</formula>
    </cfRule>
    <cfRule type="expression" priority="46" dxfId="6" stopIfTrue="1">
      <formula>IF($B56="F",(C56=MAX(C$56:C$94)))</formula>
    </cfRule>
    <cfRule type="expression" priority="47" dxfId="8" stopIfTrue="1">
      <formula>IF(OR($B56="M",$B56=""),(C56=MAX(C$56:C$94)))</formula>
    </cfRule>
  </conditionalFormatting>
  <conditionalFormatting sqref="R56:R94">
    <cfRule type="cellIs" priority="31" dxfId="10" operator="lessThan" stopIfTrue="1">
      <formula>1</formula>
    </cfRule>
    <cfRule type="expression" priority="32" dxfId="6" stopIfTrue="1">
      <formula>IF($B56="F",(R56=MAX(R$56:R$94)))</formula>
    </cfRule>
    <cfRule type="expression" priority="33" dxfId="8" stopIfTrue="1">
      <formula>IF(OR($B56="M",$B56=""),(R56=MAX(R$56:R$94)))</formula>
    </cfRule>
  </conditionalFormatting>
  <conditionalFormatting sqref="T56:T94">
    <cfRule type="expression" priority="30" dxfId="12" stopIfTrue="1">
      <formula>$T56=MAX($T$4:$T$42,$T$56:$T$94)</formula>
    </cfRule>
  </conditionalFormatting>
  <conditionalFormatting sqref="U56:U94">
    <cfRule type="expression" priority="29" dxfId="9" stopIfTrue="1">
      <formula>$U56=MAX($U$4:$U$42,$U$56:$U$94)</formula>
    </cfRule>
  </conditionalFormatting>
  <conditionalFormatting sqref="V56:V94">
    <cfRule type="expression" priority="28" dxfId="7" stopIfTrue="1">
      <formula>$V56=MAX($V$56:$V$94)</formula>
    </cfRule>
  </conditionalFormatting>
  <conditionalFormatting sqref="W56:W94">
    <cfRule type="expression" priority="27" dxfId="6" stopIfTrue="1">
      <formula>$W56=MAX($W$56:$W$94)</formula>
    </cfRule>
  </conditionalFormatting>
  <conditionalFormatting sqref="A5:A42">
    <cfRule type="expression" priority="24" dxfId="0" stopIfTrue="1">
      <formula>(OR($T5=MAX($T$4:$T$42,$T$56:$T$94),$U5=MAX($U$4:$U$42,$U$56:$U$94)))</formula>
    </cfRule>
    <cfRule type="expression" priority="25" dxfId="0" stopIfTrue="1">
      <formula>(OR($V5=MAX($V$56:$V$94),$W5=MAX($W$56:$W$94)))</formula>
    </cfRule>
    <cfRule type="expression" priority="26" dxfId="0" stopIfTrue="1">
      <formula>($Y5=MAX($Y$4:$Y$42))</formula>
    </cfRule>
  </conditionalFormatting>
  <conditionalFormatting sqref="B20:B42">
    <cfRule type="cellIs" priority="22" dxfId="309" operator="equal" stopIfTrue="1">
      <formula>"F"</formula>
    </cfRule>
    <cfRule type="cellIs" priority="23" dxfId="310" operator="equal" stopIfTrue="1">
      <formula>"M"</formula>
    </cfRule>
  </conditionalFormatting>
  <conditionalFormatting sqref="Z4">
    <cfRule type="expression" priority="19" dxfId="8" stopIfTrue="1">
      <formula>$Z4=MAX($Z$4:$Z$42)</formula>
    </cfRule>
  </conditionalFormatting>
  <conditionalFormatting sqref="Z5:Z42">
    <cfRule type="expression" priority="18" dxfId="8" stopIfTrue="1">
      <formula>$Z5=MAX($Z$4:$Z$42)</formula>
    </cfRule>
  </conditionalFormatting>
  <conditionalFormatting sqref="AA4">
    <cfRule type="expression" priority="17" dxfId="9" stopIfTrue="1">
      <formula>$AA4=MAX($AA$4:$AA$42)</formula>
    </cfRule>
  </conditionalFormatting>
  <conditionalFormatting sqref="AA5:AA42">
    <cfRule type="expression" priority="16" dxfId="9" stopIfTrue="1">
      <formula>$AA5=MAX($AA$4:$AA$42)</formula>
    </cfRule>
  </conditionalFormatting>
  <conditionalFormatting sqref="Y4">
    <cfRule type="expression" priority="15" dxfId="21" stopIfTrue="1">
      <formula>$Y4=MAX($Y$4:$Y$42)</formula>
    </cfRule>
  </conditionalFormatting>
  <conditionalFormatting sqref="Y5:Y42">
    <cfRule type="expression" priority="14" dxfId="21" stopIfTrue="1">
      <formula>$Y5=MAX($Y$4:$Y$42)</formula>
    </cfRule>
  </conditionalFormatting>
  <conditionalFormatting sqref="C99:P99">
    <cfRule type="cellIs" priority="2" dxfId="28" operator="equal" stopIfTrue="1">
      <formula>"won"</formula>
    </cfRule>
    <cfRule type="cellIs" priority="3" dxfId="10" operator="lessThan" stopIfTrue="1">
      <formula>1</formula>
    </cfRule>
    <cfRule type="expression" priority="4" dxfId="6" stopIfTrue="1">
      <formula>IF($B99="F",(C99=MAX(C$4:C$42)))</formula>
    </cfRule>
    <cfRule type="expression" priority="5" dxfId="8" stopIfTrue="1">
      <formula>IF(OR($B99="M",$B99=""),(C99=MAX(C$4:C$42)))</formula>
    </cfRule>
  </conditionalFormatting>
  <conditionalFormatting sqref="C47:P47">
    <cfRule type="cellIs" priority="1" dxfId="18" operator="equal" stopIfTrue="1">
      <formula>"Won"</formula>
    </cfRule>
  </conditionalFormatting>
  <printOptions/>
  <pageMargins left="0.35433070866141736" right="0.15748031496062992" top="0.5118110236220472" bottom="0.1968503937007874" header="0.1968503937007874" footer="0.1968503937007874"/>
  <pageSetup fitToHeight="1" fitToWidth="1" horizontalDpi="600" verticalDpi="600" orientation="landscape" paperSize="10" scale="57" r:id="rId1"/>
  <headerFooter alignWithMargins="0">
    <oddHeader>&amp;L&amp;16Division 2&amp;C&amp;"Verdana,Bold"&amp;16&amp;A&amp;"Verdana,Regular" Skittles Averages&amp;R&amp;16 2021 - 2022 Season</oddHeader>
  </headerFooter>
  <rowBreaks count="1" manualBreakCount="1">
    <brk id="112" max="255" man="1"/>
  </rowBreaks>
  <colBreaks count="1" manualBreakCount="1">
    <brk id="24" max="65535" man="1"/>
  </colBreaks>
  <ignoredErrors>
    <ignoredError sqref="A43:A52 D51:D53 A95:B103 B42:B53 C51:C53 E51:E53 C96 Q44:X55 G51:G53 F51:F53 I51:I53 H51:H53 K43:P44 D46:J46 J51:J53 H96 J96:P96 C98:P98 C103:P103 K51:P53 L95:P95 K46:M46 O46:P46 C44 J44 N50:P50 N102:P102 Q95:X103 Q29:Q34 Q26 Q17:R19 Q42 T17:U19 Q75:Q92 Q20:Q23 Q43 U43:X43 S43 D44:I44 D43:E43 I43 Q94 X94 X75:X92 Q37:Q40 D96:G96 D95:F95 S75:S92 S94 X17:X19" emptyCellReferenc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A112"/>
  <sheetViews>
    <sheetView tabSelected="1" zoomScale="75" zoomScaleNormal="75" workbookViewId="0" topLeftCell="A1">
      <selection activeCell="A24" sqref="A24"/>
    </sheetView>
  </sheetViews>
  <sheetFormatPr defaultColWidth="11.00390625" defaultRowHeight="12.75"/>
  <cols>
    <col min="1" max="1" width="18.75390625" style="0" customWidth="1"/>
    <col min="2" max="2" width="3.875" style="0" customWidth="1"/>
    <col min="3" max="11" width="11.75390625" style="0" customWidth="1"/>
    <col min="12" max="16" width="11.75390625" style="0" hidden="1" customWidth="1"/>
    <col min="17" max="17" width="2.125" style="0" customWidth="1"/>
    <col min="18" max="25" width="8.00390625" style="0" customWidth="1"/>
    <col min="26" max="27" width="11.00390625" style="0" customWidth="1"/>
  </cols>
  <sheetData>
    <row r="1" spans="1:27" ht="18" thickBot="1">
      <c r="A1" s="226" t="str">
        <f ca="1">+RIGHT(CELL("filename",A1),LEN(CELL("filename",A1))-FIND("]",CELL("filename",A1)))&amp;" Home"</f>
        <v>The Wicks Home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68"/>
      <c r="Z1" s="68"/>
      <c r="AA1" s="68"/>
    </row>
    <row r="2" spans="1:27" ht="13.5" thickBot="1">
      <c r="A2" s="172" t="s">
        <v>75</v>
      </c>
      <c r="B2" s="173" t="s">
        <v>74</v>
      </c>
      <c r="C2" s="93">
        <v>45189</v>
      </c>
      <c r="D2" s="93">
        <v>45203</v>
      </c>
      <c r="E2" s="93">
        <v>45217</v>
      </c>
      <c r="F2" s="93">
        <v>45231</v>
      </c>
      <c r="G2" s="93">
        <v>45252</v>
      </c>
      <c r="H2" s="93">
        <v>45308</v>
      </c>
      <c r="I2" s="93">
        <v>45378</v>
      </c>
      <c r="J2" s="93">
        <v>45357</v>
      </c>
      <c r="K2" s="93">
        <v>45371</v>
      </c>
      <c r="L2" s="93"/>
      <c r="M2" s="93"/>
      <c r="N2" s="164"/>
      <c r="O2" s="164"/>
      <c r="P2" s="164"/>
      <c r="Q2" s="1"/>
      <c r="R2" s="228" t="s">
        <v>2</v>
      </c>
      <c r="S2" s="229"/>
      <c r="T2" s="228" t="s">
        <v>35</v>
      </c>
      <c r="U2" s="229"/>
      <c r="V2" s="228" t="s">
        <v>2</v>
      </c>
      <c r="W2" s="229"/>
      <c r="X2" s="155" t="s">
        <v>38</v>
      </c>
      <c r="Y2" s="156" t="s">
        <v>207</v>
      </c>
      <c r="Z2" s="156" t="s">
        <v>207</v>
      </c>
      <c r="AA2" s="156" t="s">
        <v>207</v>
      </c>
    </row>
    <row r="3" spans="1:27" ht="13.5" thickBot="1">
      <c r="A3" s="174" t="str">
        <f ca="1">+RIGHT(CELL("filename",A1),LEN(CELL("filename",A1))-FIND("]",CELL("filename",A1)))</f>
        <v>The Wicks</v>
      </c>
      <c r="B3" s="6" t="s">
        <v>10</v>
      </c>
      <c r="C3" s="6" t="s">
        <v>215</v>
      </c>
      <c r="D3" s="6" t="s">
        <v>216</v>
      </c>
      <c r="E3" s="6" t="s">
        <v>213</v>
      </c>
      <c r="F3" s="6" t="s">
        <v>212</v>
      </c>
      <c r="G3" s="6" t="s">
        <v>214</v>
      </c>
      <c r="H3" s="6" t="s">
        <v>210</v>
      </c>
      <c r="I3" s="6" t="s">
        <v>217</v>
      </c>
      <c r="J3" s="6" t="s">
        <v>218</v>
      </c>
      <c r="K3" s="6" t="s">
        <v>233</v>
      </c>
      <c r="L3" s="6"/>
      <c r="M3" s="6"/>
      <c r="N3" s="6"/>
      <c r="O3" s="6"/>
      <c r="P3" s="6"/>
      <c r="Q3" s="1"/>
      <c r="R3" s="7" t="s">
        <v>45</v>
      </c>
      <c r="S3" s="8" t="s">
        <v>34</v>
      </c>
      <c r="T3" s="7" t="s">
        <v>36</v>
      </c>
      <c r="U3" s="8" t="s">
        <v>48</v>
      </c>
      <c r="V3" s="7" t="s">
        <v>36</v>
      </c>
      <c r="W3" s="9" t="s">
        <v>48</v>
      </c>
      <c r="X3" s="8" t="s">
        <v>39</v>
      </c>
      <c r="Y3" s="10" t="s">
        <v>34</v>
      </c>
      <c r="Z3" s="10" t="s">
        <v>56</v>
      </c>
      <c r="AA3" s="10" t="s">
        <v>62</v>
      </c>
    </row>
    <row r="4" spans="1:27" ht="12.75">
      <c r="A4" s="177" t="s">
        <v>194</v>
      </c>
      <c r="B4" s="107" t="s">
        <v>76</v>
      </c>
      <c r="C4" s="143">
        <v>29</v>
      </c>
      <c r="D4" s="11"/>
      <c r="E4" s="11">
        <v>40</v>
      </c>
      <c r="F4" s="11">
        <v>43</v>
      </c>
      <c r="G4" s="186">
        <v>33</v>
      </c>
      <c r="H4" s="11">
        <v>30</v>
      </c>
      <c r="I4" s="11">
        <v>40</v>
      </c>
      <c r="J4" s="11">
        <v>37</v>
      </c>
      <c r="K4" s="11">
        <v>32</v>
      </c>
      <c r="L4" s="11"/>
      <c r="M4" s="11"/>
      <c r="N4" s="11"/>
      <c r="O4" s="11"/>
      <c r="P4" s="11"/>
      <c r="Q4" s="1"/>
      <c r="R4" s="75">
        <f aca="true" t="shared" si="0" ref="R4:R43">IF((COUNT(C4:P4))&lt;1,"",(AVERAGE(C4:P4)))</f>
        <v>35.5</v>
      </c>
      <c r="S4" s="35">
        <f aca="true" t="shared" si="1" ref="S4:S28">IF((COUNT(C4:P4,C56:P56))&lt;1,"",(AVERAGE(C4:P4,C56:P56)))</f>
        <v>37.15384615384615</v>
      </c>
      <c r="T4" s="108">
        <f aca="true" t="shared" si="2" ref="T4:T42">IF((COUNT(C4:P4))&lt;1,"",IF(B4="F"," ",MAX(C4:P4)))</f>
        <v>43</v>
      </c>
      <c r="U4" s="109" t="str">
        <f aca="true" t="shared" si="3" ref="U4:U42">IF((COUNT(C4:P4))&lt;1,"",IF(B4="F",MAX(C4:P4)," "))</f>
        <v> </v>
      </c>
      <c r="V4" s="110">
        <f>IF(B4="F"," ",IF(COUNTA(C4:P4)&gt;=6,R4," "))</f>
        <v>35.5</v>
      </c>
      <c r="W4" s="111" t="str">
        <f>IF(B4="F",IF(COUNTA(C4:P4)&gt;=6,R4," ")," ")</f>
        <v> </v>
      </c>
      <c r="X4" s="112">
        <f aca="true" t="shared" si="4" ref="X4:X42">IF((COUNT(C4:P4))&lt;1,"",(COUNT(C4:P4)))</f>
        <v>8</v>
      </c>
      <c r="Y4" s="65">
        <f>IF((COUNT(C4:P4,C56:P56))&lt;6,"",(AVERAGE(C4:P4,C56:P56)))</f>
        <v>37.15384615384615</v>
      </c>
      <c r="Z4" s="141">
        <f>IF(B4="F","",Y4)</f>
        <v>37.15384615384615</v>
      </c>
      <c r="AA4" s="65">
        <f>IF(B4="F",Y4,"")</f>
      </c>
    </row>
    <row r="5" spans="1:27" ht="12.75">
      <c r="A5" s="169" t="s">
        <v>197</v>
      </c>
      <c r="B5" s="170" t="s">
        <v>37</v>
      </c>
      <c r="C5" s="53">
        <v>25</v>
      </c>
      <c r="D5" s="12">
        <v>25</v>
      </c>
      <c r="E5" s="12">
        <v>26</v>
      </c>
      <c r="F5" s="12">
        <v>19</v>
      </c>
      <c r="G5" s="12"/>
      <c r="H5" s="12">
        <v>30</v>
      </c>
      <c r="I5" s="12">
        <v>24</v>
      </c>
      <c r="J5" s="12">
        <v>27</v>
      </c>
      <c r="K5" s="12">
        <v>31</v>
      </c>
      <c r="L5" s="12"/>
      <c r="M5" s="12"/>
      <c r="N5" s="12"/>
      <c r="O5" s="12"/>
      <c r="P5" s="12"/>
      <c r="Q5" s="1"/>
      <c r="R5" s="76">
        <f t="shared" si="0"/>
        <v>25.875</v>
      </c>
      <c r="S5" s="35">
        <f t="shared" si="1"/>
        <v>27</v>
      </c>
      <c r="T5" s="113" t="str">
        <f t="shared" si="2"/>
        <v> </v>
      </c>
      <c r="U5" s="114">
        <f t="shared" si="3"/>
        <v>31</v>
      </c>
      <c r="V5" s="115" t="str">
        <f>IF(B5="F"," ",IF(COUNTA(C5:P5)&gt;=6,R5," "))</f>
        <v> </v>
      </c>
      <c r="W5" s="116">
        <f>IF(B5="F",IF(COUNTA(C5:P5)&gt;=6,R5," ")," ")</f>
        <v>25.875</v>
      </c>
      <c r="X5" s="117">
        <f t="shared" si="4"/>
        <v>8</v>
      </c>
      <c r="Y5" s="66">
        <f>IF((COUNT(C5:P5,C57:P57))&lt;6,"",(AVERAGE(C5:P5,C57:P57)))</f>
        <v>27</v>
      </c>
      <c r="Z5" s="142">
        <f aca="true" t="shared" si="5" ref="Z5:Z42">IF(B5="F","",Y5)</f>
      </c>
      <c r="AA5" s="66">
        <f aca="true" t="shared" si="6" ref="AA5:AA42">IF(B5="F",Y5,"")</f>
        <v>27</v>
      </c>
    </row>
    <row r="6" spans="1:27" ht="12.75">
      <c r="A6" s="169" t="s">
        <v>196</v>
      </c>
      <c r="B6" s="167" t="s">
        <v>76</v>
      </c>
      <c r="C6" s="53">
        <v>28</v>
      </c>
      <c r="D6" s="12">
        <v>36</v>
      </c>
      <c r="E6" s="12">
        <v>34</v>
      </c>
      <c r="F6" s="12">
        <v>36</v>
      </c>
      <c r="G6" s="12">
        <v>39</v>
      </c>
      <c r="H6" s="12">
        <v>31</v>
      </c>
      <c r="I6" s="12">
        <v>34</v>
      </c>
      <c r="J6" s="12">
        <v>32</v>
      </c>
      <c r="K6" s="12">
        <v>30</v>
      </c>
      <c r="L6" s="12"/>
      <c r="M6" s="12"/>
      <c r="N6" s="12"/>
      <c r="O6" s="12"/>
      <c r="P6" s="12"/>
      <c r="Q6" s="1"/>
      <c r="R6" s="76">
        <f t="shared" si="0"/>
        <v>33.333333333333336</v>
      </c>
      <c r="S6" s="35">
        <f t="shared" si="1"/>
        <v>35.833333333333336</v>
      </c>
      <c r="T6" s="113">
        <f t="shared" si="2"/>
        <v>39</v>
      </c>
      <c r="U6" s="114" t="str">
        <f t="shared" si="3"/>
        <v> </v>
      </c>
      <c r="V6" s="115">
        <f aca="true" t="shared" si="7" ref="V6:V42">IF(B6="F"," ",IF(COUNTA(C6:P6)&gt;=6,R6," "))</f>
        <v>33.333333333333336</v>
      </c>
      <c r="W6" s="116" t="str">
        <f aca="true" t="shared" si="8" ref="W6:W42">IF(B6="F",IF(COUNTA(C6:P6)&gt;=6,R6," ")," ")</f>
        <v> </v>
      </c>
      <c r="X6" s="117">
        <f t="shared" si="4"/>
        <v>9</v>
      </c>
      <c r="Y6" s="66">
        <f aca="true" t="shared" si="9" ref="Y6:Y42">IF((COUNT(C6:P6,C58:P58))&lt;6,"",(AVERAGE(C6:P6,C58:P58)))</f>
        <v>35.833333333333336</v>
      </c>
      <c r="Z6" s="142">
        <f t="shared" si="5"/>
        <v>35.833333333333336</v>
      </c>
      <c r="AA6" s="66">
        <f t="shared" si="6"/>
      </c>
    </row>
    <row r="7" spans="1:27" ht="12.75">
      <c r="A7" s="169" t="s">
        <v>204</v>
      </c>
      <c r="B7" s="170" t="s">
        <v>76</v>
      </c>
      <c r="C7" s="5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"/>
      <c r="R7" s="76">
        <f t="shared" si="0"/>
      </c>
      <c r="S7" s="35">
        <f t="shared" si="1"/>
      </c>
      <c r="T7" s="113">
        <f t="shared" si="2"/>
      </c>
      <c r="U7" s="114">
        <f t="shared" si="3"/>
      </c>
      <c r="V7" s="115" t="str">
        <f t="shared" si="7"/>
        <v> </v>
      </c>
      <c r="W7" s="116" t="str">
        <f t="shared" si="8"/>
        <v> </v>
      </c>
      <c r="X7" s="117">
        <f t="shared" si="4"/>
      </c>
      <c r="Y7" s="66">
        <f t="shared" si="9"/>
      </c>
      <c r="Z7" s="142">
        <f t="shared" si="5"/>
      </c>
      <c r="AA7" s="66">
        <f t="shared" si="6"/>
      </c>
    </row>
    <row r="8" spans="1:27" ht="12.75">
      <c r="A8" s="169" t="s">
        <v>190</v>
      </c>
      <c r="B8" s="170" t="s">
        <v>76</v>
      </c>
      <c r="C8" s="53">
        <v>42</v>
      </c>
      <c r="D8" s="12">
        <v>34</v>
      </c>
      <c r="E8" s="12">
        <v>42</v>
      </c>
      <c r="F8" s="12">
        <v>39</v>
      </c>
      <c r="G8" s="12">
        <v>43</v>
      </c>
      <c r="H8" s="12">
        <v>44</v>
      </c>
      <c r="I8" s="12">
        <v>39</v>
      </c>
      <c r="J8" s="12">
        <v>43</v>
      </c>
      <c r="K8" s="12">
        <v>45</v>
      </c>
      <c r="L8" s="12"/>
      <c r="M8" s="12"/>
      <c r="N8" s="12"/>
      <c r="O8" s="12"/>
      <c r="P8" s="12"/>
      <c r="Q8" s="1"/>
      <c r="R8" s="76">
        <f t="shared" si="0"/>
        <v>41.22222222222222</v>
      </c>
      <c r="S8" s="35">
        <f t="shared" si="1"/>
        <v>42</v>
      </c>
      <c r="T8" s="113">
        <f t="shared" si="2"/>
        <v>45</v>
      </c>
      <c r="U8" s="114" t="str">
        <f t="shared" si="3"/>
        <v> </v>
      </c>
      <c r="V8" s="115">
        <f t="shared" si="7"/>
        <v>41.22222222222222</v>
      </c>
      <c r="W8" s="116" t="str">
        <f t="shared" si="8"/>
        <v> </v>
      </c>
      <c r="X8" s="117">
        <f t="shared" si="4"/>
        <v>9</v>
      </c>
      <c r="Y8" s="66">
        <f t="shared" si="9"/>
        <v>42</v>
      </c>
      <c r="Z8" s="142">
        <f t="shared" si="5"/>
        <v>42</v>
      </c>
      <c r="AA8" s="66">
        <f t="shared" si="6"/>
      </c>
    </row>
    <row r="9" spans="1:27" ht="12.75">
      <c r="A9" s="169" t="s">
        <v>192</v>
      </c>
      <c r="B9" s="170" t="s">
        <v>76</v>
      </c>
      <c r="C9" s="53">
        <v>36</v>
      </c>
      <c r="D9" s="12">
        <v>33</v>
      </c>
      <c r="E9" s="12">
        <v>28</v>
      </c>
      <c r="F9" s="12"/>
      <c r="G9" s="12">
        <v>38</v>
      </c>
      <c r="H9" s="12"/>
      <c r="I9" s="12">
        <v>35</v>
      </c>
      <c r="J9" s="12">
        <v>37</v>
      </c>
      <c r="K9" s="12">
        <v>35</v>
      </c>
      <c r="L9" s="12"/>
      <c r="M9" s="12"/>
      <c r="N9" s="12"/>
      <c r="O9" s="12"/>
      <c r="P9" s="12"/>
      <c r="Q9" s="1"/>
      <c r="R9" s="76">
        <f t="shared" si="0"/>
        <v>34.57142857142857</v>
      </c>
      <c r="S9" s="35">
        <f t="shared" si="1"/>
        <v>32.23076923076923</v>
      </c>
      <c r="T9" s="113">
        <f t="shared" si="2"/>
        <v>38</v>
      </c>
      <c r="U9" s="114" t="str">
        <f t="shared" si="3"/>
        <v> </v>
      </c>
      <c r="V9" s="115">
        <f t="shared" si="7"/>
        <v>34.57142857142857</v>
      </c>
      <c r="W9" s="116" t="str">
        <f t="shared" si="8"/>
        <v> </v>
      </c>
      <c r="X9" s="117">
        <f t="shared" si="4"/>
        <v>7</v>
      </c>
      <c r="Y9" s="66">
        <f t="shared" si="9"/>
        <v>32.23076923076923</v>
      </c>
      <c r="Z9" s="142">
        <f t="shared" si="5"/>
        <v>32.23076923076923</v>
      </c>
      <c r="AA9" s="66">
        <f t="shared" si="6"/>
      </c>
    </row>
    <row r="10" spans="1:27" ht="12.75">
      <c r="A10" s="166" t="s">
        <v>191</v>
      </c>
      <c r="B10" s="167" t="s">
        <v>76</v>
      </c>
      <c r="C10" s="53">
        <v>39</v>
      </c>
      <c r="D10" s="12"/>
      <c r="E10" s="12">
        <v>40</v>
      </c>
      <c r="F10" s="12">
        <v>42</v>
      </c>
      <c r="G10" s="12"/>
      <c r="H10" s="12">
        <v>44</v>
      </c>
      <c r="I10" s="12">
        <v>38</v>
      </c>
      <c r="J10" s="12">
        <v>41</v>
      </c>
      <c r="K10" s="12">
        <v>32</v>
      </c>
      <c r="L10" s="12"/>
      <c r="M10" s="12"/>
      <c r="N10" s="12"/>
      <c r="O10" s="12"/>
      <c r="P10" s="12"/>
      <c r="Q10" s="1"/>
      <c r="R10" s="76">
        <f t="shared" si="0"/>
        <v>39.42857142857143</v>
      </c>
      <c r="S10" s="35">
        <f t="shared" si="1"/>
        <v>41</v>
      </c>
      <c r="T10" s="113">
        <f t="shared" si="2"/>
        <v>44</v>
      </c>
      <c r="U10" s="114" t="str">
        <f t="shared" si="3"/>
        <v> </v>
      </c>
      <c r="V10" s="115">
        <f t="shared" si="7"/>
        <v>39.42857142857143</v>
      </c>
      <c r="W10" s="116" t="str">
        <f t="shared" si="8"/>
        <v> </v>
      </c>
      <c r="X10" s="117">
        <f t="shared" si="4"/>
        <v>7</v>
      </c>
      <c r="Y10" s="66">
        <f t="shared" si="9"/>
        <v>41</v>
      </c>
      <c r="Z10" s="142">
        <f t="shared" si="5"/>
        <v>41</v>
      </c>
      <c r="AA10" s="66">
        <f t="shared" si="6"/>
      </c>
    </row>
    <row r="11" spans="1:27" ht="12.75">
      <c r="A11" s="169" t="s">
        <v>206</v>
      </c>
      <c r="B11" s="170" t="s">
        <v>76</v>
      </c>
      <c r="C11" s="53"/>
      <c r="D11" s="12"/>
      <c r="E11" s="12"/>
      <c r="F11" s="12">
        <v>29</v>
      </c>
      <c r="G11" s="12"/>
      <c r="H11" s="12">
        <v>35</v>
      </c>
      <c r="I11" s="12"/>
      <c r="J11" s="12">
        <v>21</v>
      </c>
      <c r="K11" s="12"/>
      <c r="L11" s="12"/>
      <c r="M11" s="12"/>
      <c r="N11" s="12"/>
      <c r="O11" s="12"/>
      <c r="P11" s="12"/>
      <c r="Q11" s="1"/>
      <c r="R11" s="76">
        <f t="shared" si="0"/>
        <v>28.333333333333332</v>
      </c>
      <c r="S11" s="35">
        <f t="shared" si="1"/>
        <v>33.1</v>
      </c>
      <c r="T11" s="113">
        <f t="shared" si="2"/>
        <v>35</v>
      </c>
      <c r="U11" s="114" t="str">
        <f t="shared" si="3"/>
        <v> </v>
      </c>
      <c r="V11" s="115" t="str">
        <f t="shared" si="7"/>
        <v> </v>
      </c>
      <c r="W11" s="116" t="str">
        <f t="shared" si="8"/>
        <v> </v>
      </c>
      <c r="X11" s="117">
        <f t="shared" si="4"/>
        <v>3</v>
      </c>
      <c r="Y11" s="66">
        <f t="shared" si="9"/>
        <v>33.1</v>
      </c>
      <c r="Z11" s="142">
        <f t="shared" si="5"/>
        <v>33.1</v>
      </c>
      <c r="AA11" s="66">
        <f t="shared" si="6"/>
      </c>
    </row>
    <row r="12" spans="1:27" ht="12.75">
      <c r="A12" s="166" t="s">
        <v>187</v>
      </c>
      <c r="B12" s="167" t="s">
        <v>76</v>
      </c>
      <c r="C12" s="53"/>
      <c r="D12" s="12">
        <v>40</v>
      </c>
      <c r="E12" s="12">
        <v>35</v>
      </c>
      <c r="F12" s="12">
        <v>42</v>
      </c>
      <c r="G12" s="12">
        <v>36</v>
      </c>
      <c r="H12" s="12">
        <v>36</v>
      </c>
      <c r="I12" s="12">
        <v>39</v>
      </c>
      <c r="J12" s="12"/>
      <c r="K12" s="12">
        <v>41</v>
      </c>
      <c r="L12" s="12"/>
      <c r="M12" s="12"/>
      <c r="N12" s="12"/>
      <c r="O12" s="12"/>
      <c r="P12" s="12"/>
      <c r="Q12" s="1"/>
      <c r="R12" s="76">
        <f t="shared" si="0"/>
        <v>38.42857142857143</v>
      </c>
      <c r="S12" s="35">
        <f t="shared" si="1"/>
        <v>37.93333333333333</v>
      </c>
      <c r="T12" s="113">
        <f t="shared" si="2"/>
        <v>42</v>
      </c>
      <c r="U12" s="114" t="str">
        <f t="shared" si="3"/>
        <v> </v>
      </c>
      <c r="V12" s="115">
        <f t="shared" si="7"/>
        <v>38.42857142857143</v>
      </c>
      <c r="W12" s="116" t="str">
        <f t="shared" si="8"/>
        <v> </v>
      </c>
      <c r="X12" s="117">
        <f t="shared" si="4"/>
        <v>7</v>
      </c>
      <c r="Y12" s="66">
        <f t="shared" si="9"/>
        <v>37.93333333333333</v>
      </c>
      <c r="Z12" s="142">
        <f t="shared" si="5"/>
        <v>37.93333333333333</v>
      </c>
      <c r="AA12" s="66">
        <f t="shared" si="6"/>
      </c>
    </row>
    <row r="13" spans="1:27" ht="12.75">
      <c r="A13" s="169" t="s">
        <v>193</v>
      </c>
      <c r="B13" s="170" t="s">
        <v>76</v>
      </c>
      <c r="C13" s="53">
        <v>39</v>
      </c>
      <c r="D13" s="12">
        <v>36</v>
      </c>
      <c r="E13" s="12">
        <v>38</v>
      </c>
      <c r="F13" s="12">
        <v>45</v>
      </c>
      <c r="G13" s="12">
        <v>47</v>
      </c>
      <c r="H13" s="12">
        <v>38</v>
      </c>
      <c r="I13" s="12">
        <v>41</v>
      </c>
      <c r="J13" s="12"/>
      <c r="K13" s="12">
        <v>39</v>
      </c>
      <c r="L13" s="12"/>
      <c r="M13" s="12"/>
      <c r="N13" s="12"/>
      <c r="O13" s="12"/>
      <c r="P13" s="12"/>
      <c r="Q13" s="1"/>
      <c r="R13" s="76">
        <f t="shared" si="0"/>
        <v>40.375</v>
      </c>
      <c r="S13" s="35">
        <f t="shared" si="1"/>
        <v>40.588235294117645</v>
      </c>
      <c r="T13" s="113">
        <f t="shared" si="2"/>
        <v>47</v>
      </c>
      <c r="U13" s="114" t="str">
        <f t="shared" si="3"/>
        <v> </v>
      </c>
      <c r="V13" s="115">
        <f t="shared" si="7"/>
        <v>40.375</v>
      </c>
      <c r="W13" s="116" t="str">
        <f t="shared" si="8"/>
        <v> </v>
      </c>
      <c r="X13" s="117">
        <f t="shared" si="4"/>
        <v>8</v>
      </c>
      <c r="Y13" s="66">
        <f t="shared" si="9"/>
        <v>40.588235294117645</v>
      </c>
      <c r="Z13" s="142">
        <f t="shared" si="5"/>
        <v>40.588235294117645</v>
      </c>
      <c r="AA13" s="66">
        <f t="shared" si="6"/>
      </c>
    </row>
    <row r="14" spans="1:27" ht="12.75">
      <c r="A14" s="169" t="s">
        <v>205</v>
      </c>
      <c r="B14" s="170" t="s">
        <v>76</v>
      </c>
      <c r="C14" s="5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"/>
      <c r="R14" s="76">
        <f t="shared" si="0"/>
      </c>
      <c r="S14" s="35">
        <f t="shared" si="1"/>
      </c>
      <c r="T14" s="113">
        <f t="shared" si="2"/>
      </c>
      <c r="U14" s="114">
        <f t="shared" si="3"/>
      </c>
      <c r="V14" s="115" t="str">
        <f t="shared" si="7"/>
        <v> </v>
      </c>
      <c r="W14" s="116" t="str">
        <f t="shared" si="8"/>
        <v> </v>
      </c>
      <c r="X14" s="117">
        <f t="shared" si="4"/>
      </c>
      <c r="Y14" s="66">
        <f t="shared" si="9"/>
      </c>
      <c r="Z14" s="142">
        <f t="shared" si="5"/>
      </c>
      <c r="AA14" s="66">
        <f t="shared" si="6"/>
      </c>
    </row>
    <row r="15" spans="1:27" ht="12.75">
      <c r="A15" s="166" t="s">
        <v>239</v>
      </c>
      <c r="B15" s="167" t="s">
        <v>76</v>
      </c>
      <c r="C15" s="53"/>
      <c r="D15" s="12">
        <v>41</v>
      </c>
      <c r="E15" s="12">
        <v>38</v>
      </c>
      <c r="F15" s="12"/>
      <c r="G15" s="12">
        <v>44</v>
      </c>
      <c r="H15" s="12"/>
      <c r="I15" s="12"/>
      <c r="J15" s="12"/>
      <c r="K15" s="12"/>
      <c r="L15" s="12"/>
      <c r="M15" s="12"/>
      <c r="N15" s="12"/>
      <c r="O15" s="12"/>
      <c r="P15" s="12"/>
      <c r="Q15" s="1"/>
      <c r="R15" s="76">
        <f t="shared" si="0"/>
        <v>41</v>
      </c>
      <c r="S15" s="35">
        <f t="shared" si="1"/>
        <v>40.833333333333336</v>
      </c>
      <c r="T15" s="113">
        <f t="shared" si="2"/>
        <v>44</v>
      </c>
      <c r="U15" s="114" t="str">
        <f t="shared" si="3"/>
        <v> </v>
      </c>
      <c r="V15" s="115" t="str">
        <f t="shared" si="7"/>
        <v> </v>
      </c>
      <c r="W15" s="116" t="str">
        <f t="shared" si="8"/>
        <v> </v>
      </c>
      <c r="X15" s="117">
        <f t="shared" si="4"/>
        <v>3</v>
      </c>
      <c r="Y15" s="66">
        <f t="shared" si="9"/>
        <v>40.833333333333336</v>
      </c>
      <c r="Z15" s="142">
        <f t="shared" si="5"/>
        <v>40.833333333333336</v>
      </c>
      <c r="AA15" s="66">
        <f t="shared" si="6"/>
      </c>
    </row>
    <row r="16" spans="1:27" ht="12.75">
      <c r="A16" s="166" t="s">
        <v>240</v>
      </c>
      <c r="B16" s="167" t="s">
        <v>37</v>
      </c>
      <c r="C16" s="53">
        <v>36</v>
      </c>
      <c r="D16" s="12">
        <v>37</v>
      </c>
      <c r="E16" s="12">
        <v>37</v>
      </c>
      <c r="F16" s="12"/>
      <c r="G16" s="12">
        <v>40</v>
      </c>
      <c r="H16" s="12"/>
      <c r="I16" s="12"/>
      <c r="J16" s="12"/>
      <c r="K16" s="12"/>
      <c r="L16" s="12"/>
      <c r="M16" s="12"/>
      <c r="N16" s="12"/>
      <c r="O16" s="12"/>
      <c r="P16" s="12"/>
      <c r="Q16" s="1"/>
      <c r="R16" s="76">
        <f t="shared" si="0"/>
        <v>37.5</v>
      </c>
      <c r="S16" s="35">
        <f t="shared" si="1"/>
        <v>35.5</v>
      </c>
      <c r="T16" s="113" t="str">
        <f t="shared" si="2"/>
        <v> </v>
      </c>
      <c r="U16" s="114">
        <f t="shared" si="3"/>
        <v>40</v>
      </c>
      <c r="V16" s="115" t="str">
        <f t="shared" si="7"/>
        <v> </v>
      </c>
      <c r="W16" s="116" t="str">
        <f t="shared" si="8"/>
        <v> </v>
      </c>
      <c r="X16" s="117">
        <f t="shared" si="4"/>
        <v>4</v>
      </c>
      <c r="Y16" s="66">
        <f t="shared" si="9"/>
        <v>35.5</v>
      </c>
      <c r="Z16" s="142">
        <f t="shared" si="5"/>
      </c>
      <c r="AA16" s="66">
        <f t="shared" si="6"/>
        <v>35.5</v>
      </c>
    </row>
    <row r="17" spans="1:27" ht="12.75">
      <c r="A17" s="168" t="s">
        <v>198</v>
      </c>
      <c r="B17" s="167" t="s">
        <v>76</v>
      </c>
      <c r="C17" s="53">
        <v>42</v>
      </c>
      <c r="D17" s="12">
        <v>44</v>
      </c>
      <c r="E17" s="12"/>
      <c r="F17" s="12">
        <v>39</v>
      </c>
      <c r="G17" s="12">
        <v>33</v>
      </c>
      <c r="H17" s="12">
        <v>46</v>
      </c>
      <c r="I17" s="12">
        <v>41</v>
      </c>
      <c r="J17" s="12">
        <v>38</v>
      </c>
      <c r="K17" s="12">
        <v>42</v>
      </c>
      <c r="L17" s="12"/>
      <c r="M17" s="12"/>
      <c r="N17" s="12"/>
      <c r="O17" s="12"/>
      <c r="P17" s="12"/>
      <c r="Q17" s="1"/>
      <c r="R17" s="76">
        <f t="shared" si="0"/>
        <v>40.625</v>
      </c>
      <c r="S17" s="35">
        <f t="shared" si="1"/>
        <v>40.88235294117647</v>
      </c>
      <c r="T17" s="113">
        <f t="shared" si="2"/>
        <v>46</v>
      </c>
      <c r="U17" s="114" t="str">
        <f t="shared" si="3"/>
        <v> </v>
      </c>
      <c r="V17" s="115">
        <f t="shared" si="7"/>
        <v>40.625</v>
      </c>
      <c r="W17" s="116" t="str">
        <f t="shared" si="8"/>
        <v> </v>
      </c>
      <c r="X17" s="117">
        <f t="shared" si="4"/>
        <v>8</v>
      </c>
      <c r="Y17" s="66">
        <f t="shared" si="9"/>
        <v>40.88235294117647</v>
      </c>
      <c r="Z17" s="142">
        <f t="shared" si="5"/>
        <v>40.88235294117647</v>
      </c>
      <c r="AA17" s="66">
        <f t="shared" si="6"/>
      </c>
    </row>
    <row r="18" spans="1:27" ht="12.75">
      <c r="A18" s="166" t="s">
        <v>195</v>
      </c>
      <c r="B18" s="167" t="s">
        <v>76</v>
      </c>
      <c r="C18" s="5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"/>
      <c r="R18" s="76">
        <f t="shared" si="0"/>
      </c>
      <c r="S18" s="35">
        <f t="shared" si="1"/>
        <v>40.5</v>
      </c>
      <c r="T18" s="113">
        <f t="shared" si="2"/>
      </c>
      <c r="U18" s="114">
        <f t="shared" si="3"/>
      </c>
      <c r="V18" s="115" t="str">
        <f t="shared" si="7"/>
        <v> </v>
      </c>
      <c r="W18" s="116" t="str">
        <f t="shared" si="8"/>
        <v> </v>
      </c>
      <c r="X18" s="117">
        <f t="shared" si="4"/>
      </c>
      <c r="Y18" s="66">
        <f t="shared" si="9"/>
      </c>
      <c r="Z18" s="142">
        <f t="shared" si="5"/>
      </c>
      <c r="AA18" s="66">
        <f t="shared" si="6"/>
      </c>
    </row>
    <row r="19" spans="1:27" ht="12.75" customHeight="1">
      <c r="A19" s="169" t="s">
        <v>201</v>
      </c>
      <c r="B19" s="170" t="s">
        <v>76</v>
      </c>
      <c r="C19" s="5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"/>
      <c r="R19" s="76">
        <f t="shared" si="0"/>
      </c>
      <c r="S19" s="35">
        <f t="shared" si="1"/>
      </c>
      <c r="T19" s="113">
        <f t="shared" si="2"/>
      </c>
      <c r="U19" s="114">
        <f t="shared" si="3"/>
      </c>
      <c r="V19" s="115" t="str">
        <f t="shared" si="7"/>
        <v> </v>
      </c>
      <c r="W19" s="116" t="str">
        <f t="shared" si="8"/>
        <v> </v>
      </c>
      <c r="X19" s="117">
        <f t="shared" si="4"/>
      </c>
      <c r="Y19" s="66">
        <f t="shared" si="9"/>
      </c>
      <c r="Z19" s="142">
        <f t="shared" si="5"/>
      </c>
      <c r="AA19" s="66">
        <f t="shared" si="6"/>
      </c>
    </row>
    <row r="20" spans="1:27" ht="12.75" customHeight="1">
      <c r="A20" s="166" t="s">
        <v>188</v>
      </c>
      <c r="B20" s="167" t="s">
        <v>76</v>
      </c>
      <c r="C20" s="53"/>
      <c r="D20" s="12"/>
      <c r="E20" s="12"/>
      <c r="F20" s="12"/>
      <c r="G20" s="12"/>
      <c r="H20" s="12">
        <v>37</v>
      </c>
      <c r="I20" s="12"/>
      <c r="J20" s="12">
        <v>45</v>
      </c>
      <c r="K20" s="12"/>
      <c r="L20" s="12"/>
      <c r="M20" s="12"/>
      <c r="N20" s="12"/>
      <c r="O20" s="12"/>
      <c r="P20" s="12"/>
      <c r="Q20" s="1"/>
      <c r="R20" s="76">
        <f t="shared" si="0"/>
        <v>41</v>
      </c>
      <c r="S20" s="35">
        <f t="shared" si="1"/>
        <v>42</v>
      </c>
      <c r="T20" s="113">
        <f t="shared" si="2"/>
        <v>45</v>
      </c>
      <c r="U20" s="114" t="str">
        <f t="shared" si="3"/>
        <v> </v>
      </c>
      <c r="V20" s="115" t="str">
        <f t="shared" si="7"/>
        <v> </v>
      </c>
      <c r="W20" s="116" t="str">
        <f t="shared" si="8"/>
        <v> </v>
      </c>
      <c r="X20" s="117">
        <f t="shared" si="4"/>
        <v>2</v>
      </c>
      <c r="Y20" s="66">
        <f t="shared" si="9"/>
        <v>42</v>
      </c>
      <c r="Z20" s="142">
        <f t="shared" si="5"/>
        <v>42</v>
      </c>
      <c r="AA20" s="66">
        <f t="shared" si="6"/>
      </c>
    </row>
    <row r="21" spans="1:27" ht="12.75" customHeight="1">
      <c r="A21" s="166" t="s">
        <v>199</v>
      </c>
      <c r="B21" s="167" t="s">
        <v>76</v>
      </c>
      <c r="C21" s="5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"/>
      <c r="R21" s="76">
        <f t="shared" si="0"/>
      </c>
      <c r="S21" s="35">
        <f t="shared" si="1"/>
      </c>
      <c r="T21" s="113">
        <f t="shared" si="2"/>
      </c>
      <c r="U21" s="114">
        <f t="shared" si="3"/>
      </c>
      <c r="V21" s="115" t="str">
        <f t="shared" si="7"/>
        <v> </v>
      </c>
      <c r="W21" s="116" t="str">
        <f t="shared" si="8"/>
        <v> </v>
      </c>
      <c r="X21" s="117">
        <f t="shared" si="4"/>
      </c>
      <c r="Y21" s="66">
        <f t="shared" si="9"/>
      </c>
      <c r="Z21" s="142">
        <f t="shared" si="5"/>
      </c>
      <c r="AA21" s="66">
        <f t="shared" si="6"/>
      </c>
    </row>
    <row r="22" spans="1:27" ht="12.75" customHeight="1">
      <c r="A22" s="15" t="s">
        <v>202</v>
      </c>
      <c r="B22" s="107" t="s">
        <v>76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"/>
      <c r="R22" s="76">
        <f t="shared" si="0"/>
      </c>
      <c r="S22" s="35">
        <f t="shared" si="1"/>
      </c>
      <c r="T22" s="113">
        <f t="shared" si="2"/>
      </c>
      <c r="U22" s="114">
        <f t="shared" si="3"/>
      </c>
      <c r="V22" s="115" t="str">
        <f t="shared" si="7"/>
        <v> </v>
      </c>
      <c r="W22" s="116" t="str">
        <f t="shared" si="8"/>
        <v> </v>
      </c>
      <c r="X22" s="117">
        <f t="shared" si="4"/>
      </c>
      <c r="Y22" s="66">
        <f t="shared" si="9"/>
      </c>
      <c r="Z22" s="142">
        <f t="shared" si="5"/>
      </c>
      <c r="AA22" s="66">
        <f t="shared" si="6"/>
      </c>
    </row>
    <row r="23" spans="1:27" ht="12.75" customHeight="1">
      <c r="A23" s="94" t="s">
        <v>203</v>
      </c>
      <c r="B23" s="82" t="s">
        <v>76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"/>
      <c r="R23" s="76">
        <f t="shared" si="0"/>
      </c>
      <c r="S23" s="35">
        <f t="shared" si="1"/>
      </c>
      <c r="T23" s="113">
        <f t="shared" si="2"/>
      </c>
      <c r="U23" s="114">
        <f t="shared" si="3"/>
      </c>
      <c r="V23" s="115" t="str">
        <f t="shared" si="7"/>
        <v> </v>
      </c>
      <c r="W23" s="116" t="str">
        <f t="shared" si="8"/>
        <v> </v>
      </c>
      <c r="X23" s="117">
        <f t="shared" si="4"/>
      </c>
      <c r="Y23" s="66">
        <f t="shared" si="9"/>
      </c>
      <c r="Z23" s="142">
        <f t="shared" si="5"/>
      </c>
      <c r="AA23" s="66">
        <f t="shared" si="6"/>
      </c>
    </row>
    <row r="24" spans="1:27" ht="12.75" customHeight="1">
      <c r="A24" s="96" t="s">
        <v>189</v>
      </c>
      <c r="B24" s="82" t="s">
        <v>76</v>
      </c>
      <c r="C24" s="12">
        <v>37</v>
      </c>
      <c r="D24" s="12">
        <v>34</v>
      </c>
      <c r="E24" s="12"/>
      <c r="F24" s="12">
        <v>42</v>
      </c>
      <c r="G24" s="12">
        <v>39</v>
      </c>
      <c r="H24" s="12"/>
      <c r="I24" s="12">
        <v>40</v>
      </c>
      <c r="J24" s="12">
        <v>40</v>
      </c>
      <c r="K24" s="12">
        <v>42</v>
      </c>
      <c r="L24" s="12"/>
      <c r="M24" s="12"/>
      <c r="N24" s="12"/>
      <c r="O24" s="12"/>
      <c r="P24" s="12"/>
      <c r="Q24" s="1"/>
      <c r="R24" s="76">
        <f t="shared" si="0"/>
        <v>39.142857142857146</v>
      </c>
      <c r="S24" s="35">
        <f t="shared" si="1"/>
        <v>40.666666666666664</v>
      </c>
      <c r="T24" s="113">
        <f t="shared" si="2"/>
        <v>42</v>
      </c>
      <c r="U24" s="114" t="str">
        <f t="shared" si="3"/>
        <v> </v>
      </c>
      <c r="V24" s="115">
        <f t="shared" si="7"/>
        <v>39.142857142857146</v>
      </c>
      <c r="W24" s="116" t="str">
        <f t="shared" si="8"/>
        <v> </v>
      </c>
      <c r="X24" s="117">
        <f t="shared" si="4"/>
        <v>7</v>
      </c>
      <c r="Y24" s="66">
        <f t="shared" si="9"/>
        <v>40.666666666666664</v>
      </c>
      <c r="Z24" s="142">
        <f t="shared" si="5"/>
        <v>40.666666666666664</v>
      </c>
      <c r="AA24" s="66">
        <f t="shared" si="6"/>
      </c>
    </row>
    <row r="25" spans="1:27" ht="12.75" customHeight="1" thickBot="1">
      <c r="A25" s="94" t="s">
        <v>200</v>
      </c>
      <c r="B25" s="82" t="s">
        <v>76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"/>
      <c r="R25" s="76">
        <f t="shared" si="0"/>
      </c>
      <c r="S25" s="35">
        <f t="shared" si="1"/>
      </c>
      <c r="T25" s="113">
        <f t="shared" si="2"/>
      </c>
      <c r="U25" s="114">
        <f t="shared" si="3"/>
      </c>
      <c r="V25" s="115" t="str">
        <f t="shared" si="7"/>
        <v> </v>
      </c>
      <c r="W25" s="116" t="str">
        <f t="shared" si="8"/>
        <v> </v>
      </c>
      <c r="X25" s="117">
        <f t="shared" si="4"/>
      </c>
      <c r="Y25" s="66">
        <f t="shared" si="9"/>
      </c>
      <c r="Z25" s="142">
        <f t="shared" si="5"/>
      </c>
      <c r="AA25" s="66">
        <f t="shared" si="6"/>
      </c>
    </row>
    <row r="26" spans="1:27" ht="12.75" customHeight="1" hidden="1">
      <c r="A26" s="94"/>
      <c r="B26" s="8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"/>
      <c r="R26" s="76">
        <f t="shared" si="0"/>
      </c>
      <c r="S26" s="35">
        <f t="shared" si="1"/>
      </c>
      <c r="T26" s="113">
        <f t="shared" si="2"/>
      </c>
      <c r="U26" s="114">
        <f t="shared" si="3"/>
      </c>
      <c r="V26" s="115" t="str">
        <f t="shared" si="7"/>
        <v> </v>
      </c>
      <c r="W26" s="116" t="str">
        <f t="shared" si="8"/>
        <v> </v>
      </c>
      <c r="X26" s="117">
        <f t="shared" si="4"/>
      </c>
      <c r="Y26" s="66">
        <f t="shared" si="9"/>
      </c>
      <c r="Z26" s="142">
        <f t="shared" si="5"/>
      </c>
      <c r="AA26" s="66">
        <f t="shared" si="6"/>
      </c>
    </row>
    <row r="27" spans="1:27" ht="12.75" customHeight="1" hidden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1"/>
      <c r="R27" s="76">
        <f t="shared" si="0"/>
      </c>
      <c r="S27" s="35">
        <f t="shared" si="1"/>
      </c>
      <c r="T27" s="113">
        <f t="shared" si="2"/>
      </c>
      <c r="U27" s="114">
        <f t="shared" si="3"/>
      </c>
      <c r="V27" s="115" t="str">
        <f t="shared" si="7"/>
        <v> </v>
      </c>
      <c r="W27" s="116" t="str">
        <f t="shared" si="8"/>
        <v> </v>
      </c>
      <c r="X27" s="117">
        <f>IF((COUNT(C27:P27))&lt;1,"",(COUNT(C27:P27)))</f>
      </c>
      <c r="Y27" s="66">
        <f t="shared" si="9"/>
      </c>
      <c r="Z27" s="142">
        <f t="shared" si="5"/>
      </c>
      <c r="AA27" s="66">
        <f t="shared" si="6"/>
      </c>
    </row>
    <row r="28" spans="1:27" ht="12.75" customHeight="1" hidden="1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1"/>
      <c r="R28" s="76">
        <f t="shared" si="0"/>
      </c>
      <c r="S28" s="35">
        <f t="shared" si="1"/>
      </c>
      <c r="T28" s="113">
        <f t="shared" si="2"/>
      </c>
      <c r="U28" s="114">
        <f t="shared" si="3"/>
      </c>
      <c r="V28" s="115" t="str">
        <f t="shared" si="7"/>
        <v> </v>
      </c>
      <c r="W28" s="116" t="str">
        <f t="shared" si="8"/>
        <v> </v>
      </c>
      <c r="X28" s="117">
        <f>IF((COUNT(C28:P28))&lt;1,"",(COUNT(C28:P28)))</f>
      </c>
      <c r="Y28" s="66">
        <f t="shared" si="9"/>
      </c>
      <c r="Z28" s="142">
        <f t="shared" si="5"/>
      </c>
      <c r="AA28" s="66">
        <f t="shared" si="6"/>
      </c>
    </row>
    <row r="29" spans="1:27" ht="12.75" customHeight="1" hidden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1"/>
      <c r="R29" s="76">
        <f t="shared" si="0"/>
      </c>
      <c r="S29" s="35">
        <f aca="true" t="shared" si="10" ref="S29:S42">IF((COUNT(C29:P29,C85:P85))&lt;1,"",(AVERAGE(C29:P29,C85:P85)))</f>
      </c>
      <c r="T29" s="113">
        <f t="shared" si="2"/>
      </c>
      <c r="U29" s="114">
        <f t="shared" si="3"/>
      </c>
      <c r="V29" s="115" t="str">
        <f t="shared" si="7"/>
        <v> </v>
      </c>
      <c r="W29" s="116" t="str">
        <f t="shared" si="8"/>
        <v> </v>
      </c>
      <c r="X29" s="117">
        <f>IF((COUNT(C29:P29))&lt;1,"",(COUNT(C29:P29)))</f>
      </c>
      <c r="Y29" s="66">
        <f t="shared" si="9"/>
      </c>
      <c r="Z29" s="142">
        <f t="shared" si="5"/>
      </c>
      <c r="AA29" s="66">
        <f t="shared" si="6"/>
      </c>
    </row>
    <row r="30" spans="1:27" ht="12.75" customHeight="1" hidden="1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1"/>
      <c r="R30" s="76">
        <f t="shared" si="0"/>
      </c>
      <c r="S30" s="35">
        <f t="shared" si="10"/>
      </c>
      <c r="T30" s="113">
        <f t="shared" si="2"/>
      </c>
      <c r="U30" s="114">
        <f t="shared" si="3"/>
      </c>
      <c r="V30" s="115" t="str">
        <f t="shared" si="7"/>
        <v> </v>
      </c>
      <c r="W30" s="116" t="str">
        <f t="shared" si="8"/>
        <v> </v>
      </c>
      <c r="X30" s="117">
        <f>IF((COUNT(C30:P30))&lt;1,"",(COUNT(C30:P30)))</f>
      </c>
      <c r="Y30" s="66">
        <f t="shared" si="9"/>
      </c>
      <c r="Z30" s="142">
        <f t="shared" si="5"/>
      </c>
      <c r="AA30" s="66">
        <f t="shared" si="6"/>
      </c>
    </row>
    <row r="31" spans="1:27" ht="12.75" customHeight="1" hidden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1"/>
      <c r="R31" s="76">
        <f t="shared" si="0"/>
      </c>
      <c r="S31" s="35">
        <f t="shared" si="10"/>
      </c>
      <c r="T31" s="113">
        <f t="shared" si="2"/>
      </c>
      <c r="U31" s="114">
        <f t="shared" si="3"/>
      </c>
      <c r="V31" s="115" t="str">
        <f t="shared" si="7"/>
        <v> </v>
      </c>
      <c r="W31" s="116" t="str">
        <f t="shared" si="8"/>
        <v> </v>
      </c>
      <c r="X31" s="117">
        <f>IF((COUNT(C31:P31))&lt;1,"",(COUNT(C31:P31)))</f>
      </c>
      <c r="Y31" s="66">
        <f t="shared" si="9"/>
      </c>
      <c r="Z31" s="142">
        <f t="shared" si="5"/>
      </c>
      <c r="AA31" s="66">
        <f t="shared" si="6"/>
      </c>
    </row>
    <row r="32" spans="1:27" ht="12.75" customHeight="1" hidden="1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1"/>
      <c r="R32" s="76">
        <f t="shared" si="0"/>
      </c>
      <c r="S32" s="35">
        <f t="shared" si="10"/>
      </c>
      <c r="T32" s="113">
        <f t="shared" si="2"/>
      </c>
      <c r="U32" s="114">
        <f t="shared" si="3"/>
      </c>
      <c r="V32" s="115" t="str">
        <f t="shared" si="7"/>
        <v> </v>
      </c>
      <c r="W32" s="116" t="str">
        <f t="shared" si="8"/>
        <v> </v>
      </c>
      <c r="X32" s="117">
        <f t="shared" si="4"/>
      </c>
      <c r="Y32" s="66">
        <f t="shared" si="9"/>
      </c>
      <c r="Z32" s="142">
        <f t="shared" si="5"/>
      </c>
      <c r="AA32" s="66">
        <f t="shared" si="6"/>
      </c>
    </row>
    <row r="33" spans="1:27" ht="12.75" customHeight="1" hidden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1"/>
      <c r="R33" s="76">
        <f t="shared" si="0"/>
      </c>
      <c r="S33" s="35">
        <f t="shared" si="10"/>
      </c>
      <c r="T33" s="113">
        <f t="shared" si="2"/>
      </c>
      <c r="U33" s="114">
        <f t="shared" si="3"/>
      </c>
      <c r="V33" s="115" t="str">
        <f t="shared" si="7"/>
        <v> </v>
      </c>
      <c r="W33" s="116" t="str">
        <f t="shared" si="8"/>
        <v> </v>
      </c>
      <c r="X33" s="117">
        <f t="shared" si="4"/>
      </c>
      <c r="Y33" s="66">
        <f t="shared" si="9"/>
      </c>
      <c r="Z33" s="142">
        <f t="shared" si="5"/>
      </c>
      <c r="AA33" s="66">
        <f t="shared" si="6"/>
      </c>
    </row>
    <row r="34" spans="1:27" ht="12.75" customHeight="1" hidden="1">
      <c r="A34" s="15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"/>
      <c r="R34" s="76">
        <f t="shared" si="0"/>
      </c>
      <c r="S34" s="35">
        <f t="shared" si="10"/>
      </c>
      <c r="T34" s="113">
        <f t="shared" si="2"/>
      </c>
      <c r="U34" s="114">
        <f t="shared" si="3"/>
      </c>
      <c r="V34" s="115" t="str">
        <f t="shared" si="7"/>
        <v> </v>
      </c>
      <c r="W34" s="116" t="str">
        <f t="shared" si="8"/>
        <v> </v>
      </c>
      <c r="X34" s="117">
        <f t="shared" si="4"/>
      </c>
      <c r="Y34" s="66">
        <f t="shared" si="9"/>
      </c>
      <c r="Z34" s="142">
        <f t="shared" si="5"/>
      </c>
      <c r="AA34" s="66">
        <f t="shared" si="6"/>
      </c>
    </row>
    <row r="35" spans="1:27" ht="12.75" customHeight="1" hidden="1">
      <c r="A35" s="15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"/>
      <c r="R35" s="76">
        <f t="shared" si="0"/>
      </c>
      <c r="S35" s="35">
        <f t="shared" si="10"/>
      </c>
      <c r="T35" s="113">
        <f t="shared" si="2"/>
      </c>
      <c r="U35" s="114">
        <f t="shared" si="3"/>
      </c>
      <c r="V35" s="115" t="str">
        <f t="shared" si="7"/>
        <v> </v>
      </c>
      <c r="W35" s="116" t="str">
        <f t="shared" si="8"/>
        <v> </v>
      </c>
      <c r="X35" s="117">
        <f t="shared" si="4"/>
      </c>
      <c r="Y35" s="66">
        <f t="shared" si="9"/>
      </c>
      <c r="Z35" s="142">
        <f t="shared" si="5"/>
      </c>
      <c r="AA35" s="66">
        <f t="shared" si="6"/>
      </c>
    </row>
    <row r="36" spans="1:27" ht="12.75" customHeight="1" hidden="1">
      <c r="A36" s="15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"/>
      <c r="R36" s="76">
        <f t="shared" si="0"/>
      </c>
      <c r="S36" s="35">
        <f t="shared" si="10"/>
      </c>
      <c r="T36" s="113">
        <f t="shared" si="2"/>
      </c>
      <c r="U36" s="114">
        <f t="shared" si="3"/>
      </c>
      <c r="V36" s="115" t="str">
        <f t="shared" si="7"/>
        <v> </v>
      </c>
      <c r="W36" s="116" t="str">
        <f t="shared" si="8"/>
        <v> </v>
      </c>
      <c r="X36" s="117">
        <f t="shared" si="4"/>
      </c>
      <c r="Y36" s="66">
        <f t="shared" si="9"/>
      </c>
      <c r="Z36" s="142">
        <f t="shared" si="5"/>
      </c>
      <c r="AA36" s="66">
        <f t="shared" si="6"/>
      </c>
    </row>
    <row r="37" spans="1:27" ht="12.75" customHeight="1" hidden="1">
      <c r="A37" s="15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"/>
      <c r="R37" s="76">
        <f t="shared" si="0"/>
      </c>
      <c r="S37" s="35">
        <f t="shared" si="10"/>
      </c>
      <c r="T37" s="113">
        <f t="shared" si="2"/>
      </c>
      <c r="U37" s="114">
        <f t="shared" si="3"/>
      </c>
      <c r="V37" s="115" t="str">
        <f t="shared" si="7"/>
        <v> </v>
      </c>
      <c r="W37" s="116" t="str">
        <f t="shared" si="8"/>
        <v> </v>
      </c>
      <c r="X37" s="117">
        <f t="shared" si="4"/>
      </c>
      <c r="Y37" s="66">
        <f t="shared" si="9"/>
      </c>
      <c r="Z37" s="142">
        <f t="shared" si="5"/>
      </c>
      <c r="AA37" s="66">
        <f t="shared" si="6"/>
      </c>
    </row>
    <row r="38" spans="1:27" ht="12.75" customHeight="1" hidden="1">
      <c r="A38" s="15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"/>
      <c r="R38" s="76">
        <f t="shared" si="0"/>
      </c>
      <c r="S38" s="35">
        <f t="shared" si="10"/>
      </c>
      <c r="T38" s="113">
        <f t="shared" si="2"/>
      </c>
      <c r="U38" s="114">
        <f t="shared" si="3"/>
      </c>
      <c r="V38" s="115" t="str">
        <f t="shared" si="7"/>
        <v> </v>
      </c>
      <c r="W38" s="116" t="str">
        <f t="shared" si="8"/>
        <v> </v>
      </c>
      <c r="X38" s="117">
        <f t="shared" si="4"/>
      </c>
      <c r="Y38" s="66">
        <f t="shared" si="9"/>
      </c>
      <c r="Z38" s="142">
        <f t="shared" si="5"/>
      </c>
      <c r="AA38" s="66">
        <f t="shared" si="6"/>
      </c>
    </row>
    <row r="39" spans="1:27" ht="12.75" customHeight="1" hidden="1">
      <c r="A39" s="15"/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"/>
      <c r="R39" s="76">
        <f t="shared" si="0"/>
      </c>
      <c r="S39" s="35">
        <f t="shared" si="10"/>
        <v>382</v>
      </c>
      <c r="T39" s="113">
        <f t="shared" si="2"/>
      </c>
      <c r="U39" s="114">
        <f t="shared" si="3"/>
      </c>
      <c r="V39" s="115" t="str">
        <f t="shared" si="7"/>
        <v> </v>
      </c>
      <c r="W39" s="116" t="str">
        <f t="shared" si="8"/>
        <v> </v>
      </c>
      <c r="X39" s="117">
        <f t="shared" si="4"/>
      </c>
      <c r="Y39" s="66">
        <f t="shared" si="9"/>
      </c>
      <c r="Z39" s="142">
        <f t="shared" si="5"/>
      </c>
      <c r="AA39" s="66">
        <f t="shared" si="6"/>
      </c>
    </row>
    <row r="40" spans="1:27" ht="12.75" customHeight="1" hidden="1">
      <c r="A40" s="15"/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"/>
      <c r="R40" s="76">
        <f t="shared" si="0"/>
      </c>
      <c r="S40" s="35">
        <f t="shared" si="10"/>
      </c>
      <c r="T40" s="113">
        <f t="shared" si="2"/>
      </c>
      <c r="U40" s="114">
        <f t="shared" si="3"/>
      </c>
      <c r="V40" s="115" t="str">
        <f t="shared" si="7"/>
        <v> </v>
      </c>
      <c r="W40" s="116" t="str">
        <f t="shared" si="8"/>
        <v> </v>
      </c>
      <c r="X40" s="117">
        <f t="shared" si="4"/>
      </c>
      <c r="Y40" s="66">
        <f t="shared" si="9"/>
      </c>
      <c r="Z40" s="142">
        <f t="shared" si="5"/>
      </c>
      <c r="AA40" s="66">
        <f t="shared" si="6"/>
      </c>
    </row>
    <row r="41" spans="1:27" ht="12.75" customHeight="1" hidden="1">
      <c r="A41" s="15"/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"/>
      <c r="R41" s="76">
        <f t="shared" si="0"/>
      </c>
      <c r="S41" s="35">
        <f t="shared" si="10"/>
        <v>378.22222222222223</v>
      </c>
      <c r="T41" s="113">
        <f t="shared" si="2"/>
      </c>
      <c r="U41" s="114">
        <f t="shared" si="3"/>
      </c>
      <c r="V41" s="115" t="str">
        <f t="shared" si="7"/>
        <v> </v>
      </c>
      <c r="W41" s="116" t="str">
        <f t="shared" si="8"/>
        <v> </v>
      </c>
      <c r="X41" s="117">
        <f t="shared" si="4"/>
      </c>
      <c r="Y41" s="66">
        <f t="shared" si="9"/>
      </c>
      <c r="Z41" s="142">
        <f t="shared" si="5"/>
      </c>
      <c r="AA41" s="66">
        <f t="shared" si="6"/>
      </c>
    </row>
    <row r="42" spans="1:27" ht="13.5" customHeight="1" hidden="1" thickBot="1">
      <c r="A42" s="15"/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"/>
      <c r="R42" s="76">
        <f t="shared" si="0"/>
      </c>
      <c r="S42" s="35">
        <f t="shared" si="10"/>
      </c>
      <c r="T42" s="118">
        <f t="shared" si="2"/>
      </c>
      <c r="U42" s="114">
        <f t="shared" si="3"/>
      </c>
      <c r="V42" s="115" t="str">
        <f t="shared" si="7"/>
        <v> </v>
      </c>
      <c r="W42" s="116" t="str">
        <f t="shared" si="8"/>
        <v> </v>
      </c>
      <c r="X42" s="120">
        <f t="shared" si="4"/>
      </c>
      <c r="Y42" s="66">
        <f t="shared" si="9"/>
      </c>
      <c r="Z42" s="142">
        <f t="shared" si="5"/>
      </c>
      <c r="AA42" s="66">
        <f t="shared" si="6"/>
      </c>
    </row>
    <row r="43" spans="1:27" ht="13.5" thickBot="1">
      <c r="A43" s="1"/>
      <c r="B43" s="5"/>
      <c r="C43" s="6">
        <f aca="true" t="shared" si="11" ref="C43:P43">IF(SUM(C4:C42)=0,"",SUM(C4:C42))</f>
        <v>353</v>
      </c>
      <c r="D43" s="6">
        <f t="shared" si="11"/>
        <v>360</v>
      </c>
      <c r="E43" s="211">
        <f>IF(SUM(E4:E42)=0,"",SUM(E4:E42))-5</f>
        <v>353</v>
      </c>
      <c r="F43" s="90">
        <f>IF(SUM(F4:F42)=0,"",SUM(F4:F42))</f>
        <v>376</v>
      </c>
      <c r="G43" s="90">
        <f>IF(SUM(G4:G42)=0,"",SUM(G4:G42))</f>
        <v>392</v>
      </c>
      <c r="H43" s="6">
        <f t="shared" si="11"/>
        <v>371</v>
      </c>
      <c r="I43" s="211">
        <f>IF(SUM(I4:I42)=0,"",SUM(I4:I42))-3</f>
        <v>368</v>
      </c>
      <c r="J43" s="211">
        <f>IF(SUM(J4:J42)=0,"",SUM(J4:J42))+10</f>
        <v>371</v>
      </c>
      <c r="K43" s="6">
        <f t="shared" si="11"/>
        <v>369</v>
      </c>
      <c r="L43" s="6">
        <f t="shared" si="11"/>
      </c>
      <c r="M43" s="6">
        <f t="shared" si="11"/>
      </c>
      <c r="N43" s="6">
        <f t="shared" si="11"/>
      </c>
      <c r="O43" s="6">
        <f t="shared" si="11"/>
      </c>
      <c r="P43" s="6">
        <f t="shared" si="11"/>
      </c>
      <c r="Q43" s="1"/>
      <c r="R43" s="17">
        <f t="shared" si="0"/>
        <v>368.1111111111111</v>
      </c>
      <c r="S43" s="17">
        <f>IF((COUNT(C43:P43,C95:P95))&lt;1,"",IF(COUNT(C95:P95)&lt;1,AVERAGE(C43:P43),IF(COUNT(C43:P43)&lt;1,AVERAGE(C95:P95),AVERAGE(C43:P43,C95:P95))))</f>
        <v>375.05555555555554</v>
      </c>
      <c r="T43" s="19">
        <f>IF(SUM(T4:T42)&lt;1,"",MAX(T4:T42))</f>
        <v>47</v>
      </c>
      <c r="U43" s="19">
        <f>IF(SUM(U4:U42)&lt;1,"",MAX(U4:U42))</f>
        <v>40</v>
      </c>
      <c r="V43" s="17">
        <f>IF(SUM(V4:V42)&lt;1,"",(MAX(V4:V42)))</f>
        <v>41.22222222222222</v>
      </c>
      <c r="W43" s="17">
        <f>IF(SUM(W4:W42)&lt;1,"",(MAX(W4:W42)))</f>
        <v>25.875</v>
      </c>
      <c r="X43" s="121">
        <f>IF((COUNT(C43:P43))&lt;1,"",+COUNT(C43:P43))</f>
        <v>9</v>
      </c>
      <c r="Y43" s="78">
        <f>IF(MAX(Y$4:Y$42)&lt;1,"",MAX(Y$4:Y$42))</f>
        <v>42</v>
      </c>
      <c r="Z43" s="78">
        <f>IF(MAX(Z$4:Z$42)&lt;1,"",MAX(Z$4:Z$42))</f>
        <v>42</v>
      </c>
      <c r="AA43" s="78">
        <f>IF(MAX(AA$4:AA$42)&lt;1,"",MAX(AA$4:AA$42))</f>
        <v>35.5</v>
      </c>
    </row>
    <row r="44" spans="1:25" ht="13.5" thickBot="1">
      <c r="A44" s="1"/>
      <c r="B44" s="1"/>
      <c r="C44" s="5" t="s">
        <v>46</v>
      </c>
      <c r="D44" s="5" t="s">
        <v>19</v>
      </c>
      <c r="E44" s="5" t="s">
        <v>19</v>
      </c>
      <c r="F44" s="5" t="s">
        <v>19</v>
      </c>
      <c r="G44" s="5" t="s">
        <v>19</v>
      </c>
      <c r="H44" s="5" t="s">
        <v>19</v>
      </c>
      <c r="I44" s="5" t="s">
        <v>19</v>
      </c>
      <c r="J44" s="5" t="s">
        <v>19</v>
      </c>
      <c r="K44" s="5" t="s">
        <v>19</v>
      </c>
      <c r="L44" s="5" t="s">
        <v>19</v>
      </c>
      <c r="M44" s="5" t="s">
        <v>19</v>
      </c>
      <c r="N44" s="5" t="s">
        <v>19</v>
      </c>
      <c r="O44" s="5" t="s">
        <v>19</v>
      </c>
      <c r="P44" s="5" t="s">
        <v>19</v>
      </c>
      <c r="Q44" s="1"/>
      <c r="R44" s="1"/>
      <c r="S44" s="1"/>
      <c r="T44" s="1"/>
      <c r="U44" s="1"/>
      <c r="V44" s="230" t="s">
        <v>18</v>
      </c>
      <c r="W44" s="231"/>
      <c r="X44" s="106"/>
      <c r="Y44" s="1"/>
    </row>
    <row r="45" spans="1:25" ht="12.75">
      <c r="A45" s="1" t="s">
        <v>59</v>
      </c>
      <c r="B45" s="1"/>
      <c r="C45" s="12">
        <f>Chasers!C95</f>
        <v>363</v>
      </c>
      <c r="D45" s="12">
        <f>Dynamos!D95</f>
        <v>342</v>
      </c>
      <c r="E45" s="12">
        <f>'Double Tops'!D95</f>
        <v>371</v>
      </c>
      <c r="F45" s="12">
        <f>Components!E95</f>
        <v>373</v>
      </c>
      <c r="G45" s="12">
        <f>Orleans!G95</f>
        <v>342</v>
      </c>
      <c r="H45" s="12">
        <f>'Offenham RBL'!H95</f>
        <v>370</v>
      </c>
      <c r="I45" s="12">
        <f>'No Hopers'!I95</f>
        <v>372</v>
      </c>
      <c r="J45" s="12">
        <f>Beavers!J95</f>
        <v>375</v>
      </c>
      <c r="K45" s="12">
        <f>'Bowling Stones'!K95</f>
        <v>379</v>
      </c>
      <c r="L45" s="12"/>
      <c r="M45" s="12"/>
      <c r="N45" s="95"/>
      <c r="O45" s="12"/>
      <c r="P45" s="12"/>
      <c r="Q45" s="1"/>
      <c r="R45" s="1"/>
      <c r="S45" s="1"/>
      <c r="T45" s="1"/>
      <c r="U45" s="1"/>
      <c r="V45" s="1"/>
      <c r="W45" s="1"/>
      <c r="X45" s="1"/>
      <c r="Y45" s="1"/>
    </row>
    <row r="46" spans="1:25" ht="12.75">
      <c r="A46" s="1"/>
      <c r="B46" s="1"/>
      <c r="C46" s="1"/>
      <c r="D46" s="1"/>
      <c r="E46" s="1"/>
      <c r="F46" s="1"/>
      <c r="G46" s="1"/>
      <c r="H46" s="1"/>
      <c r="I46" s="1"/>
      <c r="J46" s="88"/>
      <c r="K46" s="1"/>
      <c r="L46" s="1"/>
      <c r="M46" s="1"/>
      <c r="N46" s="1"/>
      <c r="O46" s="1"/>
      <c r="P46" s="1"/>
      <c r="Q46" s="1"/>
      <c r="R46" s="3" t="s">
        <v>14</v>
      </c>
      <c r="S46" s="4"/>
      <c r="T46" s="1"/>
      <c r="U46" s="1"/>
      <c r="V46" s="1"/>
      <c r="W46" s="1"/>
      <c r="X46" s="1"/>
      <c r="Y46" s="1"/>
    </row>
    <row r="47" spans="1:25" ht="12.75">
      <c r="A47" s="1" t="s">
        <v>60</v>
      </c>
      <c r="B47" s="1"/>
      <c r="C47" s="81" t="str">
        <f>IF(ISNUMBER(C43),IF(ISNUMBER(C45),IF(C43&gt;C45,"Won",IF(C43=C45,"Draw","Lost")),"Error"),IF(ISNUMBER(C45),"Error",IF(C43="",IF(ISTEXT(C45),"",""),"Awarded Awy")))</f>
        <v>Lost</v>
      </c>
      <c r="D47" s="81" t="str">
        <f aca="true" t="shared" si="12" ref="D47:P47">IF(ISNUMBER(D43),IF(ISNUMBER(D45),IF(D43&gt;D45,"Won",IF(D43=D45,"Draw","Lost")),"Error"),IF(ISNUMBER(D45),"Error",IF(D43="",IF(ISTEXT(D45),"",""),"Awarded Awy")))</f>
        <v>Won</v>
      </c>
      <c r="E47" s="81" t="str">
        <f t="shared" si="12"/>
        <v>Lost</v>
      </c>
      <c r="F47" s="81" t="str">
        <f t="shared" si="12"/>
        <v>Won</v>
      </c>
      <c r="G47" s="81" t="str">
        <f t="shared" si="12"/>
        <v>Won</v>
      </c>
      <c r="H47" s="81" t="str">
        <f t="shared" si="12"/>
        <v>Won</v>
      </c>
      <c r="I47" s="81" t="str">
        <f t="shared" si="12"/>
        <v>Lost</v>
      </c>
      <c r="J47" s="81" t="str">
        <f t="shared" si="12"/>
        <v>Lost</v>
      </c>
      <c r="K47" s="81" t="str">
        <f t="shared" si="12"/>
        <v>Lost</v>
      </c>
      <c r="L47" s="81">
        <f t="shared" si="12"/>
      </c>
      <c r="M47" s="81">
        <f t="shared" si="12"/>
      </c>
      <c r="N47" s="81">
        <f t="shared" si="12"/>
      </c>
      <c r="O47" s="81">
        <f t="shared" si="12"/>
      </c>
      <c r="P47" s="81">
        <f t="shared" si="12"/>
      </c>
      <c r="Q47" s="1"/>
      <c r="R47" s="1" t="s">
        <v>33</v>
      </c>
      <c r="S47" s="5">
        <f>COUNTIF(C47:P47,"Won")</f>
        <v>4</v>
      </c>
      <c r="T47" s="1" t="s">
        <v>7</v>
      </c>
      <c r="U47" s="5">
        <f>COUNTIF(C47:P47,"Draw")</f>
        <v>0</v>
      </c>
      <c r="V47" s="1" t="s">
        <v>9</v>
      </c>
      <c r="W47" s="5">
        <f>COUNTIF(C47:P47,"Lost")</f>
        <v>5</v>
      </c>
      <c r="X47" s="1"/>
      <c r="Y47" s="1"/>
    </row>
    <row r="48" spans="1:25" ht="12.75">
      <c r="A48" s="1" t="s">
        <v>61</v>
      </c>
      <c r="B48" s="1"/>
      <c r="C48" s="81">
        <v>3</v>
      </c>
      <c r="D48" s="81">
        <v>4</v>
      </c>
      <c r="E48" s="81">
        <v>2</v>
      </c>
      <c r="F48" s="81">
        <v>4</v>
      </c>
      <c r="G48" s="81">
        <v>6</v>
      </c>
      <c r="H48" s="81">
        <v>3</v>
      </c>
      <c r="I48" s="81">
        <v>4</v>
      </c>
      <c r="J48" s="81">
        <v>4</v>
      </c>
      <c r="K48" s="81">
        <v>2</v>
      </c>
      <c r="L48" s="81"/>
      <c r="M48" s="81"/>
      <c r="N48" s="81"/>
      <c r="O48" s="81"/>
      <c r="P48" s="81"/>
      <c r="Q48" s="1"/>
      <c r="R48" s="1" t="s">
        <v>61</v>
      </c>
      <c r="S48" s="5">
        <f>SUM(C48:P48)</f>
        <v>32</v>
      </c>
      <c r="T48" s="1"/>
      <c r="U48" s="5"/>
      <c r="V48" s="1"/>
      <c r="W48" s="5"/>
      <c r="X48" s="1"/>
      <c r="Y48" s="1"/>
    </row>
    <row r="49" spans="1:25" ht="12.75">
      <c r="A49" s="1" t="s">
        <v>4</v>
      </c>
      <c r="B49" s="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1"/>
      <c r="R49" s="1" t="s">
        <v>49</v>
      </c>
      <c r="S49" s="5">
        <f>SUM(C49:P49)</f>
        <v>0</v>
      </c>
      <c r="T49" s="1" t="s">
        <v>8</v>
      </c>
      <c r="U49" s="5">
        <f>(COUNT(C45:P45)*6)-(S48+S49)</f>
        <v>22</v>
      </c>
      <c r="V49" s="1"/>
      <c r="W49" s="5"/>
      <c r="X49" s="1"/>
      <c r="Y49" s="1"/>
    </row>
    <row r="50" spans="1:25" ht="12.75">
      <c r="A50" s="1" t="s">
        <v>31</v>
      </c>
      <c r="B50" s="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1"/>
      <c r="R50" s="1" t="s">
        <v>26</v>
      </c>
      <c r="S50" s="5">
        <f>SUM(C50:P50)</f>
        <v>0</v>
      </c>
      <c r="T50" s="1"/>
      <c r="U50" s="5"/>
      <c r="V50" s="1"/>
      <c r="W50" s="5"/>
      <c r="X50" s="1"/>
      <c r="Y50" s="1"/>
    </row>
    <row r="51" spans="1:25" ht="12.75">
      <c r="A51" s="1" t="s">
        <v>32</v>
      </c>
      <c r="B51" s="1"/>
      <c r="C51" s="81">
        <f>IF(C47="","",IF(C47="Awarded Hme",12,IF(C47="Awarded Awy",0,IF(C47="Won",6,IF(C47="Draw",3,0))+C48+(C49/2)-C50)))</f>
        <v>3</v>
      </c>
      <c r="D51" s="81">
        <f>IF(D47="","",IF(D47="Awarded Hme",12,IF(D47="Awarded Awy",0,IF(D47="Won",6,IF(D47="Draw",3,0))+D48+(D49/2)-D50)))</f>
        <v>10</v>
      </c>
      <c r="E51" s="81">
        <f aca="true" t="shared" si="13" ref="E51:P51">IF(E47="","",IF(E47="Awarded Hme",12,IF(E47="Awarded Awy",0,IF(E47="Won",6,IF(E47="Draw",3,0))+E48+(E49/2)-E50)))</f>
        <v>2</v>
      </c>
      <c r="F51" s="81">
        <f t="shared" si="13"/>
        <v>10</v>
      </c>
      <c r="G51" s="81">
        <f t="shared" si="13"/>
        <v>12</v>
      </c>
      <c r="H51" s="81">
        <f t="shared" si="13"/>
        <v>9</v>
      </c>
      <c r="I51" s="81">
        <f t="shared" si="13"/>
        <v>4</v>
      </c>
      <c r="J51" s="81">
        <f t="shared" si="13"/>
        <v>4</v>
      </c>
      <c r="K51" s="81">
        <f t="shared" si="13"/>
        <v>2</v>
      </c>
      <c r="L51" s="81">
        <f t="shared" si="13"/>
      </c>
      <c r="M51" s="81">
        <f t="shared" si="13"/>
      </c>
      <c r="N51" s="81">
        <f t="shared" si="13"/>
      </c>
      <c r="O51" s="81">
        <f t="shared" si="13"/>
      </c>
      <c r="P51" s="81">
        <f t="shared" si="13"/>
      </c>
      <c r="Q51" s="1"/>
      <c r="R51" s="1" t="s">
        <v>32</v>
      </c>
      <c r="S51" s="5">
        <f>SUM(C51:P51)</f>
        <v>56</v>
      </c>
      <c r="T51" s="1"/>
      <c r="U51" s="5"/>
      <c r="V51" s="1"/>
      <c r="W51" s="5"/>
      <c r="X51" s="1"/>
      <c r="Y51" s="1"/>
    </row>
    <row r="52" spans="1:2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8" thickBot="1">
      <c r="A53" s="226" t="str">
        <f ca="1">+RIGHT(CELL("filename",A1),LEN(CELL("filename",A1))-FIND("]",CELL("filename",A1)))&amp;" Away"</f>
        <v>The Wicks Away</v>
      </c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69"/>
    </row>
    <row r="54" spans="1:25" ht="13.5" thickBot="1">
      <c r="A54" s="172" t="s">
        <v>75</v>
      </c>
      <c r="B54" s="173" t="s">
        <v>74</v>
      </c>
      <c r="C54" s="93">
        <v>45196</v>
      </c>
      <c r="D54" s="93">
        <v>45224</v>
      </c>
      <c r="E54" s="93">
        <v>45245</v>
      </c>
      <c r="F54" s="93">
        <v>45258</v>
      </c>
      <c r="G54" s="93">
        <v>45300</v>
      </c>
      <c r="H54" s="93">
        <v>45313</v>
      </c>
      <c r="I54" s="93">
        <v>45328</v>
      </c>
      <c r="J54" s="93">
        <v>45343</v>
      </c>
      <c r="K54" s="93">
        <v>45364</v>
      </c>
      <c r="L54" s="93"/>
      <c r="M54" s="93"/>
      <c r="N54" s="164"/>
      <c r="O54" s="164"/>
      <c r="P54" s="164"/>
      <c r="Q54" s="1"/>
      <c r="R54" s="156" t="s">
        <v>44</v>
      </c>
      <c r="S54" s="5"/>
      <c r="T54" s="228" t="s">
        <v>35</v>
      </c>
      <c r="U54" s="229"/>
      <c r="V54" s="228" t="s">
        <v>2</v>
      </c>
      <c r="W54" s="229"/>
      <c r="X54" s="156" t="s">
        <v>38</v>
      </c>
      <c r="Y54" s="14"/>
    </row>
    <row r="55" spans="1:25" ht="13.5" thickBot="1">
      <c r="A55" s="174" t="str">
        <f ca="1">+RIGHT(CELL("filename",A1),LEN(CELL("filename",A1))-FIND("]",CELL("filename",A1)))</f>
        <v>The Wicks</v>
      </c>
      <c r="B55" s="6" t="s">
        <v>10</v>
      </c>
      <c r="C55" s="6" t="s">
        <v>210</v>
      </c>
      <c r="D55" s="6" t="s">
        <v>217</v>
      </c>
      <c r="E55" s="6" t="s">
        <v>218</v>
      </c>
      <c r="F55" s="6" t="s">
        <v>233</v>
      </c>
      <c r="G55" s="6" t="s">
        <v>215</v>
      </c>
      <c r="H55" s="6" t="s">
        <v>216</v>
      </c>
      <c r="I55" s="6" t="s">
        <v>213</v>
      </c>
      <c r="J55" s="6" t="s">
        <v>212</v>
      </c>
      <c r="K55" s="6" t="s">
        <v>214</v>
      </c>
      <c r="L55" s="6"/>
      <c r="M55" s="93"/>
      <c r="N55" s="6"/>
      <c r="O55" s="6"/>
      <c r="P55" s="6"/>
      <c r="Q55" s="1"/>
      <c r="R55" s="10" t="s">
        <v>2</v>
      </c>
      <c r="S55" s="5"/>
      <c r="T55" s="7" t="s">
        <v>36</v>
      </c>
      <c r="U55" s="9" t="s">
        <v>48</v>
      </c>
      <c r="V55" s="7" t="s">
        <v>36</v>
      </c>
      <c r="W55" s="9" t="s">
        <v>48</v>
      </c>
      <c r="X55" s="10" t="s">
        <v>39</v>
      </c>
      <c r="Y55" s="14"/>
    </row>
    <row r="56" spans="1:25" ht="12.75">
      <c r="A56" s="171" t="s">
        <v>194</v>
      </c>
      <c r="B56" s="82" t="s">
        <v>76</v>
      </c>
      <c r="C56" s="11">
        <v>34</v>
      </c>
      <c r="D56" s="11">
        <v>37</v>
      </c>
      <c r="E56" s="11"/>
      <c r="F56" s="11">
        <v>43</v>
      </c>
      <c r="G56" s="11">
        <v>41</v>
      </c>
      <c r="H56" s="11"/>
      <c r="I56" s="11"/>
      <c r="J56" s="11"/>
      <c r="K56" s="11">
        <v>44</v>
      </c>
      <c r="L56" s="11"/>
      <c r="M56" s="11"/>
      <c r="N56" s="11"/>
      <c r="O56" s="11"/>
      <c r="P56" s="11"/>
      <c r="Q56" s="122"/>
      <c r="R56" s="71">
        <f aca="true" t="shared" si="14" ref="R56:R95">IF((COUNT(C56:P56))&lt;1,"",(AVERAGE(C56:P56)))</f>
        <v>39.8</v>
      </c>
      <c r="S56" s="123"/>
      <c r="T56" s="108">
        <f aca="true" t="shared" si="15" ref="T56:T94">IF((COUNT(C56:P56))&lt;1,"",IF(B56="F"," ",MAX(C56:P56)))</f>
        <v>44</v>
      </c>
      <c r="U56" s="109" t="str">
        <f aca="true" t="shared" si="16" ref="U56:U94">IF((COUNT(C56:P56))&lt;1,"",IF(B56="F",MAX(C56:P56)," "))</f>
        <v> </v>
      </c>
      <c r="V56" s="124" t="str">
        <f>IF(B56="F"," ",IF(COUNTA(C56:P56)&gt;=6,R56," "))</f>
        <v> </v>
      </c>
      <c r="W56" s="125" t="str">
        <f>IF(B56="F",IF(COUNTA(C56:P56)&gt;=6,R56," ")," ")</f>
        <v> </v>
      </c>
      <c r="X56" s="112">
        <f aca="true" t="shared" si="17" ref="X56:X94">IF((COUNT(C56:P56))&lt;1,"",(COUNT(C56:P56)))</f>
        <v>5</v>
      </c>
      <c r="Y56" s="16"/>
    </row>
    <row r="57" spans="1:25" ht="12.75">
      <c r="A57" s="166" t="s">
        <v>197</v>
      </c>
      <c r="B57" s="167" t="s">
        <v>37</v>
      </c>
      <c r="C57" s="12">
        <v>24</v>
      </c>
      <c r="D57" s="12">
        <v>32</v>
      </c>
      <c r="E57" s="12">
        <v>21</v>
      </c>
      <c r="F57" s="12"/>
      <c r="G57" s="12">
        <v>22</v>
      </c>
      <c r="H57" s="12">
        <v>33</v>
      </c>
      <c r="I57" s="12">
        <v>33</v>
      </c>
      <c r="J57" s="12">
        <v>24</v>
      </c>
      <c r="K57" s="12">
        <v>36</v>
      </c>
      <c r="L57" s="12"/>
      <c r="M57" s="12"/>
      <c r="N57" s="12"/>
      <c r="O57" s="12"/>
      <c r="P57" s="12"/>
      <c r="Q57" s="1"/>
      <c r="R57" s="72">
        <f t="shared" si="14"/>
        <v>28.125</v>
      </c>
      <c r="S57" s="70"/>
      <c r="T57" s="113" t="str">
        <f t="shared" si="15"/>
        <v> </v>
      </c>
      <c r="U57" s="114">
        <f t="shared" si="16"/>
        <v>36</v>
      </c>
      <c r="V57" s="126" t="str">
        <f>IF(B57="F"," ",IF(COUNTA(C57:P57)&gt;=6,R57," "))</f>
        <v> </v>
      </c>
      <c r="W57" s="127">
        <f>IF(B57="F",IF(COUNTA(C57:P57)&gt;=6,R57," ")," ")</f>
        <v>28.125</v>
      </c>
      <c r="X57" s="117">
        <f t="shared" si="17"/>
        <v>8</v>
      </c>
      <c r="Y57" s="14"/>
    </row>
    <row r="58" spans="1:25" ht="12.75">
      <c r="A58" s="168" t="s">
        <v>196</v>
      </c>
      <c r="B58" s="167" t="s">
        <v>76</v>
      </c>
      <c r="C58" s="12">
        <v>30</v>
      </c>
      <c r="D58" s="12">
        <v>41</v>
      </c>
      <c r="E58" s="12">
        <v>33</v>
      </c>
      <c r="F58" s="12">
        <v>40</v>
      </c>
      <c r="G58" s="12">
        <v>43</v>
      </c>
      <c r="H58" s="12">
        <v>42</v>
      </c>
      <c r="I58" s="12">
        <v>49</v>
      </c>
      <c r="J58" s="12">
        <v>32</v>
      </c>
      <c r="K58" s="12">
        <v>35</v>
      </c>
      <c r="L58" s="12"/>
      <c r="M58" s="12"/>
      <c r="N58" s="12"/>
      <c r="O58" s="12"/>
      <c r="P58" s="12"/>
      <c r="Q58" s="1"/>
      <c r="R58" s="72">
        <f t="shared" si="14"/>
        <v>38.333333333333336</v>
      </c>
      <c r="S58" s="70"/>
      <c r="T58" s="113">
        <f t="shared" si="15"/>
        <v>49</v>
      </c>
      <c r="U58" s="114" t="str">
        <f t="shared" si="16"/>
        <v> </v>
      </c>
      <c r="V58" s="126">
        <f aca="true" t="shared" si="18" ref="V58:V94">IF(B58="F"," ",IF(COUNTA(C58:P58)&gt;=6,R58," "))</f>
        <v>38.333333333333336</v>
      </c>
      <c r="W58" s="127" t="str">
        <f aca="true" t="shared" si="19" ref="W58:W94">IF(B58="F",IF(COUNTA(C58:P58)&gt;=6,R58," ")," ")</f>
        <v> </v>
      </c>
      <c r="X58" s="117">
        <f t="shared" si="17"/>
        <v>9</v>
      </c>
      <c r="Y58" s="14"/>
    </row>
    <row r="59" spans="1:25" ht="12.75">
      <c r="A59" s="169" t="s">
        <v>204</v>
      </c>
      <c r="B59" s="170" t="s">
        <v>76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"/>
      <c r="R59" s="72">
        <f t="shared" si="14"/>
      </c>
      <c r="S59" s="70"/>
      <c r="T59" s="113">
        <f t="shared" si="15"/>
      </c>
      <c r="U59" s="114">
        <f t="shared" si="16"/>
      </c>
      <c r="V59" s="126" t="str">
        <f t="shared" si="18"/>
        <v> </v>
      </c>
      <c r="W59" s="127" t="str">
        <f t="shared" si="19"/>
        <v> </v>
      </c>
      <c r="X59" s="117">
        <f t="shared" si="17"/>
      </c>
      <c r="Y59" s="14"/>
    </row>
    <row r="60" spans="1:25" ht="12.75">
      <c r="A60" s="166" t="s">
        <v>190</v>
      </c>
      <c r="B60" s="167" t="s">
        <v>76</v>
      </c>
      <c r="C60" s="12"/>
      <c r="D60" s="12">
        <v>47</v>
      </c>
      <c r="E60" s="12">
        <v>45</v>
      </c>
      <c r="F60" s="12">
        <v>46</v>
      </c>
      <c r="G60" s="12">
        <v>39</v>
      </c>
      <c r="H60" s="12">
        <v>43</v>
      </c>
      <c r="I60" s="12">
        <v>44</v>
      </c>
      <c r="J60" s="12">
        <v>36</v>
      </c>
      <c r="K60" s="12">
        <v>43</v>
      </c>
      <c r="L60" s="12"/>
      <c r="M60" s="12"/>
      <c r="N60" s="12"/>
      <c r="O60" s="12"/>
      <c r="P60" s="12"/>
      <c r="Q60" s="1"/>
      <c r="R60" s="72">
        <f t="shared" si="14"/>
        <v>42.875</v>
      </c>
      <c r="S60" s="70"/>
      <c r="T60" s="113">
        <f t="shared" si="15"/>
        <v>47</v>
      </c>
      <c r="U60" s="114" t="str">
        <f t="shared" si="16"/>
        <v> </v>
      </c>
      <c r="V60" s="126">
        <f t="shared" si="18"/>
        <v>42.875</v>
      </c>
      <c r="W60" s="127" t="str">
        <f t="shared" si="19"/>
        <v> </v>
      </c>
      <c r="X60" s="117">
        <f t="shared" si="17"/>
        <v>8</v>
      </c>
      <c r="Y60" s="14"/>
    </row>
    <row r="61" spans="1:25" ht="12.75">
      <c r="A61" s="169" t="s">
        <v>192</v>
      </c>
      <c r="B61" s="170" t="s">
        <v>76</v>
      </c>
      <c r="C61" s="12">
        <v>24</v>
      </c>
      <c r="D61" s="12"/>
      <c r="E61" s="12">
        <v>25</v>
      </c>
      <c r="F61" s="12">
        <v>31</v>
      </c>
      <c r="G61" s="12">
        <v>27</v>
      </c>
      <c r="H61" s="12"/>
      <c r="I61" s="12">
        <v>32</v>
      </c>
      <c r="J61" s="12">
        <v>38</v>
      </c>
      <c r="K61" s="12"/>
      <c r="L61" s="12"/>
      <c r="M61" s="12"/>
      <c r="N61" s="12"/>
      <c r="O61" s="12"/>
      <c r="P61" s="12"/>
      <c r="Q61" s="1"/>
      <c r="R61" s="72">
        <f t="shared" si="14"/>
        <v>29.5</v>
      </c>
      <c r="S61" s="70"/>
      <c r="T61" s="113">
        <f t="shared" si="15"/>
        <v>38</v>
      </c>
      <c r="U61" s="114" t="str">
        <f t="shared" si="16"/>
        <v> </v>
      </c>
      <c r="V61" s="126">
        <f t="shared" si="18"/>
        <v>29.5</v>
      </c>
      <c r="W61" s="127" t="str">
        <f t="shared" si="19"/>
        <v> </v>
      </c>
      <c r="X61" s="117">
        <f t="shared" si="17"/>
        <v>6</v>
      </c>
      <c r="Y61" s="14"/>
    </row>
    <row r="62" spans="1:25" ht="12.75">
      <c r="A62" s="169" t="s">
        <v>191</v>
      </c>
      <c r="B62" s="170" t="s">
        <v>76</v>
      </c>
      <c r="C62" s="12">
        <v>42</v>
      </c>
      <c r="D62" s="12">
        <v>40</v>
      </c>
      <c r="E62" s="12">
        <v>37</v>
      </c>
      <c r="F62" s="12"/>
      <c r="G62" s="12"/>
      <c r="H62" s="12">
        <v>55</v>
      </c>
      <c r="I62" s="12"/>
      <c r="J62" s="12"/>
      <c r="K62" s="12">
        <v>42</v>
      </c>
      <c r="L62" s="12"/>
      <c r="M62" s="12"/>
      <c r="N62" s="12"/>
      <c r="O62" s="12"/>
      <c r="P62" s="12"/>
      <c r="Q62" s="1"/>
      <c r="R62" s="72">
        <f t="shared" si="14"/>
        <v>43.2</v>
      </c>
      <c r="S62" s="70"/>
      <c r="T62" s="113">
        <f t="shared" si="15"/>
        <v>55</v>
      </c>
      <c r="U62" s="114" t="str">
        <f t="shared" si="16"/>
        <v> </v>
      </c>
      <c r="V62" s="126" t="str">
        <f t="shared" si="18"/>
        <v> </v>
      </c>
      <c r="W62" s="127" t="str">
        <f t="shared" si="19"/>
        <v> </v>
      </c>
      <c r="X62" s="117">
        <f t="shared" si="17"/>
        <v>5</v>
      </c>
      <c r="Y62" s="14"/>
    </row>
    <row r="63" spans="1:25" ht="12.75">
      <c r="A63" s="166" t="s">
        <v>206</v>
      </c>
      <c r="B63" s="167" t="s">
        <v>76</v>
      </c>
      <c r="C63" s="12"/>
      <c r="D63" s="12">
        <v>44</v>
      </c>
      <c r="E63" s="12">
        <v>34</v>
      </c>
      <c r="F63" s="12">
        <v>22</v>
      </c>
      <c r="G63" s="12">
        <v>42</v>
      </c>
      <c r="H63" s="12">
        <v>37</v>
      </c>
      <c r="I63" s="12">
        <v>31</v>
      </c>
      <c r="J63" s="12">
        <v>36</v>
      </c>
      <c r="K63" s="12"/>
      <c r="L63" s="12"/>
      <c r="M63" s="12"/>
      <c r="N63" s="12"/>
      <c r="O63" s="12"/>
      <c r="P63" s="12"/>
      <c r="Q63" s="1"/>
      <c r="R63" s="72">
        <f t="shared" si="14"/>
        <v>35.142857142857146</v>
      </c>
      <c r="S63" s="70"/>
      <c r="T63" s="113">
        <f t="shared" si="15"/>
        <v>44</v>
      </c>
      <c r="U63" s="114" t="str">
        <f t="shared" si="16"/>
        <v> </v>
      </c>
      <c r="V63" s="126">
        <f t="shared" si="18"/>
        <v>35.142857142857146</v>
      </c>
      <c r="W63" s="127" t="str">
        <f t="shared" si="19"/>
        <v> </v>
      </c>
      <c r="X63" s="117">
        <f t="shared" si="17"/>
        <v>7</v>
      </c>
      <c r="Y63" s="14"/>
    </row>
    <row r="64" spans="1:25" ht="12.75">
      <c r="A64" s="166" t="s">
        <v>187</v>
      </c>
      <c r="B64" s="167" t="s">
        <v>76</v>
      </c>
      <c r="C64" s="12">
        <v>33</v>
      </c>
      <c r="D64" s="12">
        <v>39</v>
      </c>
      <c r="E64" s="12"/>
      <c r="F64" s="12">
        <v>43</v>
      </c>
      <c r="G64" s="12">
        <v>37</v>
      </c>
      <c r="H64" s="12">
        <v>32</v>
      </c>
      <c r="I64" s="12">
        <v>48</v>
      </c>
      <c r="J64" s="12">
        <v>34</v>
      </c>
      <c r="K64" s="12">
        <v>34</v>
      </c>
      <c r="L64" s="12"/>
      <c r="M64" s="12"/>
      <c r="N64" s="12"/>
      <c r="O64" s="12"/>
      <c r="P64" s="12"/>
      <c r="Q64" s="1"/>
      <c r="R64" s="72">
        <f t="shared" si="14"/>
        <v>37.5</v>
      </c>
      <c r="S64" s="70"/>
      <c r="T64" s="113">
        <f t="shared" si="15"/>
        <v>48</v>
      </c>
      <c r="U64" s="114" t="str">
        <f t="shared" si="16"/>
        <v> </v>
      </c>
      <c r="V64" s="126">
        <f t="shared" si="18"/>
        <v>37.5</v>
      </c>
      <c r="W64" s="127" t="str">
        <f t="shared" si="19"/>
        <v> </v>
      </c>
      <c r="X64" s="117">
        <f t="shared" si="17"/>
        <v>8</v>
      </c>
      <c r="Y64" s="14"/>
    </row>
    <row r="65" spans="1:25" ht="12.75">
      <c r="A65" s="169" t="s">
        <v>193</v>
      </c>
      <c r="B65" s="170" t="s">
        <v>76</v>
      </c>
      <c r="C65" s="12">
        <v>36</v>
      </c>
      <c r="D65" s="12">
        <v>36</v>
      </c>
      <c r="E65" s="12">
        <v>44</v>
      </c>
      <c r="F65" s="12">
        <v>39</v>
      </c>
      <c r="G65" s="12">
        <v>37</v>
      </c>
      <c r="H65" s="12">
        <v>41</v>
      </c>
      <c r="I65" s="12">
        <v>46</v>
      </c>
      <c r="J65" s="12">
        <v>45</v>
      </c>
      <c r="K65" s="12">
        <v>43</v>
      </c>
      <c r="L65" s="12"/>
      <c r="M65" s="12"/>
      <c r="N65" s="12"/>
      <c r="O65" s="12"/>
      <c r="P65" s="12"/>
      <c r="Q65" s="1"/>
      <c r="R65" s="72">
        <f t="shared" si="14"/>
        <v>40.77777777777778</v>
      </c>
      <c r="S65" s="70"/>
      <c r="T65" s="113">
        <f t="shared" si="15"/>
        <v>46</v>
      </c>
      <c r="U65" s="114" t="str">
        <f t="shared" si="16"/>
        <v> </v>
      </c>
      <c r="V65" s="126">
        <f t="shared" si="18"/>
        <v>40.77777777777778</v>
      </c>
      <c r="W65" s="127" t="str">
        <f t="shared" si="19"/>
        <v> </v>
      </c>
      <c r="X65" s="117">
        <f t="shared" si="17"/>
        <v>9</v>
      </c>
      <c r="Y65" s="14"/>
    </row>
    <row r="66" spans="1:25" ht="12.75">
      <c r="A66" s="166" t="s">
        <v>205</v>
      </c>
      <c r="B66" s="167" t="s">
        <v>76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"/>
      <c r="R66" s="72">
        <f t="shared" si="14"/>
      </c>
      <c r="S66" s="70"/>
      <c r="T66" s="113">
        <f t="shared" si="15"/>
      </c>
      <c r="U66" s="114">
        <f t="shared" si="16"/>
      </c>
      <c r="V66" s="126" t="str">
        <f t="shared" si="18"/>
        <v> </v>
      </c>
      <c r="W66" s="127" t="str">
        <f t="shared" si="19"/>
        <v> </v>
      </c>
      <c r="X66" s="117">
        <f t="shared" si="17"/>
      </c>
      <c r="Y66" s="14"/>
    </row>
    <row r="67" spans="1:25" ht="12.75">
      <c r="A67" s="166" t="s">
        <v>239</v>
      </c>
      <c r="B67" s="167" t="s">
        <v>76</v>
      </c>
      <c r="C67" s="12">
        <v>43</v>
      </c>
      <c r="D67" s="12"/>
      <c r="E67" s="12">
        <v>42</v>
      </c>
      <c r="F67" s="12">
        <v>37</v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"/>
      <c r="R67" s="72">
        <f t="shared" si="14"/>
        <v>40.666666666666664</v>
      </c>
      <c r="S67" s="70"/>
      <c r="T67" s="113">
        <f t="shared" si="15"/>
        <v>43</v>
      </c>
      <c r="U67" s="114" t="str">
        <f t="shared" si="16"/>
        <v> </v>
      </c>
      <c r="V67" s="126" t="str">
        <f t="shared" si="18"/>
        <v> </v>
      </c>
      <c r="W67" s="127" t="str">
        <f t="shared" si="19"/>
        <v> </v>
      </c>
      <c r="X67" s="117">
        <f t="shared" si="17"/>
        <v>3</v>
      </c>
      <c r="Y67" s="14"/>
    </row>
    <row r="68" spans="1:25" ht="12.75">
      <c r="A68" s="166" t="s">
        <v>240</v>
      </c>
      <c r="B68" s="167" t="s">
        <v>37</v>
      </c>
      <c r="C68" s="12">
        <v>29</v>
      </c>
      <c r="D68" s="12"/>
      <c r="E68" s="12"/>
      <c r="F68" s="12">
        <v>34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"/>
      <c r="R68" s="72">
        <f t="shared" si="14"/>
        <v>31.5</v>
      </c>
      <c r="S68" s="70"/>
      <c r="T68" s="113" t="str">
        <f t="shared" si="15"/>
        <v> </v>
      </c>
      <c r="U68" s="114">
        <f t="shared" si="16"/>
        <v>34</v>
      </c>
      <c r="V68" s="126" t="str">
        <f t="shared" si="18"/>
        <v> </v>
      </c>
      <c r="W68" s="127" t="str">
        <f t="shared" si="19"/>
        <v> </v>
      </c>
      <c r="X68" s="117">
        <f t="shared" si="17"/>
        <v>2</v>
      </c>
      <c r="Y68" s="14"/>
    </row>
    <row r="69" spans="1:25" ht="12.75">
      <c r="A69" s="169" t="s">
        <v>198</v>
      </c>
      <c r="B69" s="170" t="s">
        <v>76</v>
      </c>
      <c r="C69" s="12">
        <v>45</v>
      </c>
      <c r="D69" s="12">
        <v>40</v>
      </c>
      <c r="E69" s="12">
        <v>39</v>
      </c>
      <c r="F69" s="12">
        <v>41</v>
      </c>
      <c r="G69" s="12">
        <v>44</v>
      </c>
      <c r="H69" s="12">
        <v>44</v>
      </c>
      <c r="I69" s="12">
        <v>35</v>
      </c>
      <c r="J69" s="12">
        <v>40</v>
      </c>
      <c r="K69" s="12">
        <v>42</v>
      </c>
      <c r="L69" s="12"/>
      <c r="M69" s="12"/>
      <c r="N69" s="12"/>
      <c r="O69" s="12"/>
      <c r="P69" s="12"/>
      <c r="Q69" s="1"/>
      <c r="R69" s="72">
        <f t="shared" si="14"/>
        <v>41.111111111111114</v>
      </c>
      <c r="S69" s="70"/>
      <c r="T69" s="113">
        <f t="shared" si="15"/>
        <v>45</v>
      </c>
      <c r="U69" s="114" t="str">
        <f t="shared" si="16"/>
        <v> </v>
      </c>
      <c r="V69" s="126">
        <f t="shared" si="18"/>
        <v>41.111111111111114</v>
      </c>
      <c r="W69" s="127" t="str">
        <f t="shared" si="19"/>
        <v> </v>
      </c>
      <c r="X69" s="117">
        <f t="shared" si="17"/>
        <v>9</v>
      </c>
      <c r="Y69" s="14"/>
    </row>
    <row r="70" spans="1:25" ht="12.75">
      <c r="A70" s="168" t="s">
        <v>195</v>
      </c>
      <c r="B70" s="167" t="s">
        <v>76</v>
      </c>
      <c r="C70" s="12"/>
      <c r="D70" s="12"/>
      <c r="E70" s="12"/>
      <c r="F70" s="12"/>
      <c r="G70" s="12"/>
      <c r="H70" s="12"/>
      <c r="I70" s="12">
        <v>43</v>
      </c>
      <c r="J70" s="12">
        <v>38</v>
      </c>
      <c r="K70" s="12"/>
      <c r="L70" s="12"/>
      <c r="M70" s="12"/>
      <c r="N70" s="12"/>
      <c r="O70" s="12"/>
      <c r="P70" s="12"/>
      <c r="Q70" s="1"/>
      <c r="R70" s="72">
        <f t="shared" si="14"/>
        <v>40.5</v>
      </c>
      <c r="S70" s="70"/>
      <c r="T70" s="113">
        <f t="shared" si="15"/>
        <v>43</v>
      </c>
      <c r="U70" s="114" t="str">
        <f t="shared" si="16"/>
        <v> </v>
      </c>
      <c r="V70" s="126" t="str">
        <f t="shared" si="18"/>
        <v> </v>
      </c>
      <c r="W70" s="127" t="str">
        <f t="shared" si="19"/>
        <v> </v>
      </c>
      <c r="X70" s="117">
        <f t="shared" si="17"/>
        <v>2</v>
      </c>
      <c r="Y70" s="14"/>
    </row>
    <row r="71" spans="1:25" ht="12.75">
      <c r="A71" s="166" t="s">
        <v>201</v>
      </c>
      <c r="B71" s="167" t="s">
        <v>76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"/>
      <c r="R71" s="72">
        <f t="shared" si="14"/>
      </c>
      <c r="S71" s="70"/>
      <c r="T71" s="113">
        <f t="shared" si="15"/>
      </c>
      <c r="U71" s="114">
        <f t="shared" si="16"/>
      </c>
      <c r="V71" s="126" t="str">
        <f t="shared" si="18"/>
        <v> </v>
      </c>
      <c r="W71" s="127" t="str">
        <f t="shared" si="19"/>
        <v> </v>
      </c>
      <c r="X71" s="117">
        <f t="shared" si="17"/>
      </c>
      <c r="Y71" s="14"/>
    </row>
    <row r="72" spans="1:25" ht="12.75">
      <c r="A72" s="166" t="s">
        <v>188</v>
      </c>
      <c r="B72" s="167" t="s">
        <v>76</v>
      </c>
      <c r="C72" s="12"/>
      <c r="D72" s="12"/>
      <c r="E72" s="12"/>
      <c r="F72" s="12"/>
      <c r="G72" s="12"/>
      <c r="H72" s="12">
        <v>43</v>
      </c>
      <c r="I72" s="12">
        <v>42</v>
      </c>
      <c r="J72" s="12">
        <v>38</v>
      </c>
      <c r="K72" s="12">
        <v>47</v>
      </c>
      <c r="L72" s="12"/>
      <c r="M72" s="12"/>
      <c r="N72" s="12"/>
      <c r="O72" s="12"/>
      <c r="P72" s="12"/>
      <c r="Q72" s="1"/>
      <c r="R72" s="72">
        <f t="shared" si="14"/>
        <v>42.5</v>
      </c>
      <c r="S72" s="70"/>
      <c r="T72" s="113">
        <f t="shared" si="15"/>
        <v>47</v>
      </c>
      <c r="U72" s="114" t="str">
        <f t="shared" si="16"/>
        <v> </v>
      </c>
      <c r="V72" s="126" t="str">
        <f t="shared" si="18"/>
        <v> </v>
      </c>
      <c r="W72" s="127" t="str">
        <f t="shared" si="19"/>
        <v> </v>
      </c>
      <c r="X72" s="117">
        <f t="shared" si="17"/>
        <v>4</v>
      </c>
      <c r="Y72" s="14"/>
    </row>
    <row r="73" spans="1:25" ht="12.75">
      <c r="A73" s="166" t="s">
        <v>199</v>
      </c>
      <c r="B73" s="167" t="s">
        <v>76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"/>
      <c r="R73" s="72">
        <f t="shared" si="14"/>
      </c>
      <c r="S73" s="70"/>
      <c r="T73" s="113">
        <f t="shared" si="15"/>
      </c>
      <c r="U73" s="114">
        <f t="shared" si="16"/>
      </c>
      <c r="V73" s="126" t="str">
        <f t="shared" si="18"/>
        <v> </v>
      </c>
      <c r="W73" s="127" t="str">
        <f t="shared" si="19"/>
        <v> </v>
      </c>
      <c r="X73" s="117">
        <f t="shared" si="17"/>
      </c>
      <c r="Y73" s="14"/>
    </row>
    <row r="74" spans="1:25" ht="12.75">
      <c r="A74" s="166" t="s">
        <v>202</v>
      </c>
      <c r="B74" s="167" t="s">
        <v>76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"/>
      <c r="R74" s="72">
        <f t="shared" si="14"/>
      </c>
      <c r="S74" s="70"/>
      <c r="T74" s="113">
        <f t="shared" si="15"/>
      </c>
      <c r="U74" s="114">
        <f t="shared" si="16"/>
      </c>
      <c r="V74" s="126" t="str">
        <f t="shared" si="18"/>
        <v> </v>
      </c>
      <c r="W74" s="127" t="str">
        <f t="shared" si="19"/>
        <v> </v>
      </c>
      <c r="X74" s="117">
        <f t="shared" si="17"/>
      </c>
      <c r="Y74" s="14"/>
    </row>
    <row r="75" spans="1:25" ht="12.75" customHeight="1">
      <c r="A75" s="166" t="s">
        <v>203</v>
      </c>
      <c r="B75" s="167" t="s">
        <v>76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"/>
      <c r="R75" s="72">
        <f t="shared" si="14"/>
      </c>
      <c r="S75" s="70"/>
      <c r="T75" s="113">
        <f t="shared" si="15"/>
      </c>
      <c r="U75" s="114">
        <f t="shared" si="16"/>
      </c>
      <c r="V75" s="126" t="str">
        <f t="shared" si="18"/>
        <v> </v>
      </c>
      <c r="W75" s="127" t="str">
        <f t="shared" si="19"/>
        <v> </v>
      </c>
      <c r="X75" s="117">
        <f t="shared" si="17"/>
      </c>
      <c r="Y75" s="14"/>
    </row>
    <row r="76" spans="1:25" ht="12.75" customHeight="1">
      <c r="A76" s="168" t="s">
        <v>189</v>
      </c>
      <c r="B76" s="167" t="s">
        <v>76</v>
      </c>
      <c r="C76" s="12"/>
      <c r="D76" s="12">
        <v>42</v>
      </c>
      <c r="E76" s="12">
        <v>44</v>
      </c>
      <c r="F76" s="12"/>
      <c r="G76" s="12">
        <v>44</v>
      </c>
      <c r="H76" s="12">
        <v>47</v>
      </c>
      <c r="I76" s="12"/>
      <c r="J76" s="12"/>
      <c r="K76" s="12">
        <v>37</v>
      </c>
      <c r="L76" s="12"/>
      <c r="M76" s="12"/>
      <c r="N76" s="12"/>
      <c r="O76" s="12"/>
      <c r="P76" s="12"/>
      <c r="Q76" s="1"/>
      <c r="R76" s="72">
        <f t="shared" si="14"/>
        <v>42.8</v>
      </c>
      <c r="S76" s="70"/>
      <c r="T76" s="113">
        <f t="shared" si="15"/>
        <v>47</v>
      </c>
      <c r="U76" s="114" t="str">
        <f t="shared" si="16"/>
        <v> </v>
      </c>
      <c r="V76" s="126" t="str">
        <f t="shared" si="18"/>
        <v> </v>
      </c>
      <c r="W76" s="127" t="str">
        <f t="shared" si="19"/>
        <v> </v>
      </c>
      <c r="X76" s="117">
        <f t="shared" si="17"/>
        <v>5</v>
      </c>
      <c r="Y76" s="14"/>
    </row>
    <row r="77" spans="1:25" ht="12.75" customHeight="1" thickBot="1">
      <c r="A77" s="94" t="s">
        <v>200</v>
      </c>
      <c r="B77" s="82" t="s">
        <v>76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"/>
      <c r="R77" s="72">
        <f t="shared" si="14"/>
      </c>
      <c r="S77" s="70"/>
      <c r="T77" s="113">
        <f t="shared" si="15"/>
      </c>
      <c r="U77" s="114">
        <f t="shared" si="16"/>
      </c>
      <c r="V77" s="126" t="str">
        <f t="shared" si="18"/>
        <v> </v>
      </c>
      <c r="W77" s="127" t="str">
        <f t="shared" si="19"/>
        <v> </v>
      </c>
      <c r="X77" s="117">
        <f t="shared" si="17"/>
      </c>
      <c r="Y77" s="14"/>
    </row>
    <row r="78" spans="1:25" ht="13.5" customHeight="1" hidden="1">
      <c r="A78" s="94"/>
      <c r="B78" s="8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"/>
      <c r="R78" s="72">
        <f t="shared" si="14"/>
      </c>
      <c r="S78" s="70"/>
      <c r="T78" s="113">
        <f t="shared" si="15"/>
      </c>
      <c r="U78" s="114">
        <f t="shared" si="16"/>
      </c>
      <c r="V78" s="126" t="str">
        <f t="shared" si="18"/>
        <v> </v>
      </c>
      <c r="W78" s="127" t="str">
        <f t="shared" si="19"/>
        <v> </v>
      </c>
      <c r="X78" s="117">
        <f t="shared" si="17"/>
      </c>
      <c r="Y78" s="14"/>
    </row>
    <row r="79" spans="1:25" ht="12.75" customHeight="1" hidden="1">
      <c r="A79" s="94"/>
      <c r="B79" s="8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"/>
      <c r="R79" s="72">
        <f t="shared" si="14"/>
      </c>
      <c r="S79" s="70"/>
      <c r="T79" s="113">
        <f t="shared" si="15"/>
      </c>
      <c r="U79" s="114">
        <f t="shared" si="16"/>
      </c>
      <c r="V79" s="126" t="str">
        <f t="shared" si="18"/>
        <v> </v>
      </c>
      <c r="W79" s="127" t="str">
        <f t="shared" si="19"/>
        <v> </v>
      </c>
      <c r="X79" s="117">
        <f t="shared" si="17"/>
      </c>
      <c r="Y79" s="14"/>
    </row>
    <row r="80" spans="1:25" ht="12.75" customHeight="1" hidden="1">
      <c r="A80" s="15"/>
      <c r="B80" s="107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"/>
      <c r="R80" s="72">
        <f t="shared" si="14"/>
      </c>
      <c r="S80" s="70"/>
      <c r="T80" s="113">
        <f t="shared" si="15"/>
      </c>
      <c r="U80" s="114">
        <f t="shared" si="16"/>
      </c>
      <c r="V80" s="126" t="str">
        <f t="shared" si="18"/>
        <v> </v>
      </c>
      <c r="W80" s="127" t="str">
        <f t="shared" si="19"/>
        <v> </v>
      </c>
      <c r="X80" s="117">
        <f t="shared" si="17"/>
      </c>
      <c r="Y80" s="14"/>
    </row>
    <row r="81" spans="1:25" ht="12.75" customHeight="1" hidden="1">
      <c r="A81" s="15"/>
      <c r="B81" s="1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"/>
      <c r="R81" s="72">
        <f t="shared" si="14"/>
      </c>
      <c r="S81" s="70"/>
      <c r="T81" s="113">
        <f t="shared" si="15"/>
      </c>
      <c r="U81" s="114">
        <f t="shared" si="16"/>
      </c>
      <c r="V81" s="126" t="str">
        <f t="shared" si="18"/>
        <v> </v>
      </c>
      <c r="W81" s="127" t="str">
        <f t="shared" si="19"/>
        <v> </v>
      </c>
      <c r="X81" s="117">
        <f t="shared" si="17"/>
      </c>
      <c r="Y81" s="14"/>
    </row>
    <row r="82" spans="1:25" ht="12.75" customHeight="1" hidden="1">
      <c r="A82" s="15"/>
      <c r="B82" s="1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"/>
      <c r="R82" s="72">
        <f t="shared" si="14"/>
      </c>
      <c r="S82" s="70"/>
      <c r="T82" s="113">
        <f t="shared" si="15"/>
      </c>
      <c r="U82" s="114">
        <f t="shared" si="16"/>
      </c>
      <c r="V82" s="126" t="str">
        <f t="shared" si="18"/>
        <v> </v>
      </c>
      <c r="W82" s="127" t="str">
        <f t="shared" si="19"/>
        <v> </v>
      </c>
      <c r="X82" s="117">
        <f t="shared" si="17"/>
      </c>
      <c r="Y82" s="14"/>
    </row>
    <row r="83" spans="1:25" ht="12.75" customHeight="1" hidden="1">
      <c r="A83" s="15"/>
      <c r="B83" s="1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"/>
      <c r="R83" s="72">
        <f t="shared" si="14"/>
      </c>
      <c r="S83" s="70"/>
      <c r="T83" s="113">
        <f t="shared" si="15"/>
      </c>
      <c r="U83" s="114">
        <f t="shared" si="16"/>
      </c>
      <c r="V83" s="126" t="str">
        <f t="shared" si="18"/>
        <v> </v>
      </c>
      <c r="W83" s="127" t="str">
        <f t="shared" si="19"/>
        <v> </v>
      </c>
      <c r="X83" s="117">
        <f t="shared" si="17"/>
      </c>
      <c r="Y83" s="14"/>
    </row>
    <row r="84" spans="1:25" ht="12.75" customHeight="1" hidden="1">
      <c r="A84" s="15"/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"/>
      <c r="R84" s="72">
        <f t="shared" si="14"/>
      </c>
      <c r="S84" s="70"/>
      <c r="T84" s="113">
        <f t="shared" si="15"/>
      </c>
      <c r="U84" s="114">
        <f t="shared" si="16"/>
      </c>
      <c r="V84" s="126" t="str">
        <f t="shared" si="18"/>
        <v> </v>
      </c>
      <c r="W84" s="127" t="str">
        <f t="shared" si="19"/>
        <v> </v>
      </c>
      <c r="X84" s="117">
        <f t="shared" si="17"/>
      </c>
      <c r="Y84" s="14"/>
    </row>
    <row r="85" spans="1:25" ht="12.75" customHeight="1" hidden="1">
      <c r="A85" s="15"/>
      <c r="B85" s="1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"/>
      <c r="R85" s="72">
        <f t="shared" si="14"/>
      </c>
      <c r="S85" s="70"/>
      <c r="T85" s="113">
        <f t="shared" si="15"/>
      </c>
      <c r="U85" s="114">
        <f t="shared" si="16"/>
      </c>
      <c r="V85" s="126" t="str">
        <f t="shared" si="18"/>
        <v> </v>
      </c>
      <c r="W85" s="127" t="str">
        <f t="shared" si="19"/>
        <v> </v>
      </c>
      <c r="X85" s="117">
        <f t="shared" si="17"/>
      </c>
      <c r="Y85" s="14"/>
    </row>
    <row r="86" spans="1:25" ht="12.75" customHeight="1" hidden="1">
      <c r="A86" s="15"/>
      <c r="B86" s="1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"/>
      <c r="R86" s="72">
        <f t="shared" si="14"/>
      </c>
      <c r="S86" s="70"/>
      <c r="T86" s="113">
        <f t="shared" si="15"/>
      </c>
      <c r="U86" s="114">
        <f t="shared" si="16"/>
      </c>
      <c r="V86" s="126" t="str">
        <f t="shared" si="18"/>
        <v> </v>
      </c>
      <c r="W86" s="127" t="str">
        <f t="shared" si="19"/>
        <v> </v>
      </c>
      <c r="X86" s="117">
        <f t="shared" si="17"/>
      </c>
      <c r="Y86" s="14"/>
    </row>
    <row r="87" spans="1:25" ht="12.75" customHeight="1" hidden="1">
      <c r="A87" s="15"/>
      <c r="B87" s="1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"/>
      <c r="R87" s="72">
        <f t="shared" si="14"/>
      </c>
      <c r="S87" s="70"/>
      <c r="T87" s="113">
        <f t="shared" si="15"/>
      </c>
      <c r="U87" s="114">
        <f t="shared" si="16"/>
      </c>
      <c r="V87" s="126" t="str">
        <f t="shared" si="18"/>
        <v> </v>
      </c>
      <c r="W87" s="127" t="str">
        <f t="shared" si="19"/>
        <v> </v>
      </c>
      <c r="X87" s="117">
        <f t="shared" si="17"/>
      </c>
      <c r="Y87" s="14"/>
    </row>
    <row r="88" spans="1:25" ht="12.75" customHeight="1" hidden="1">
      <c r="A88" s="15"/>
      <c r="B88" s="1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"/>
      <c r="R88" s="72">
        <f t="shared" si="14"/>
      </c>
      <c r="S88" s="70"/>
      <c r="T88" s="113">
        <f t="shared" si="15"/>
      </c>
      <c r="U88" s="114">
        <f t="shared" si="16"/>
      </c>
      <c r="V88" s="126" t="str">
        <f t="shared" si="18"/>
        <v> </v>
      </c>
      <c r="W88" s="127" t="str">
        <f t="shared" si="19"/>
        <v> </v>
      </c>
      <c r="X88" s="117">
        <f t="shared" si="17"/>
      </c>
      <c r="Y88" s="14"/>
    </row>
    <row r="89" spans="1:25" ht="12.75" customHeight="1" hidden="1">
      <c r="A89" s="15"/>
      <c r="B89" s="1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"/>
      <c r="R89" s="72">
        <f t="shared" si="14"/>
      </c>
      <c r="S89" s="70"/>
      <c r="T89" s="113">
        <f t="shared" si="15"/>
      </c>
      <c r="U89" s="114">
        <f t="shared" si="16"/>
      </c>
      <c r="V89" s="126" t="str">
        <f t="shared" si="18"/>
        <v> </v>
      </c>
      <c r="W89" s="127" t="str">
        <f t="shared" si="19"/>
        <v> </v>
      </c>
      <c r="X89" s="117">
        <f t="shared" si="17"/>
      </c>
      <c r="Y89" s="14"/>
    </row>
    <row r="90" spans="1:25" ht="12.75" customHeight="1" hidden="1">
      <c r="A90" s="15"/>
      <c r="B90" s="1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"/>
      <c r="R90" s="72">
        <f t="shared" si="14"/>
      </c>
      <c r="S90" s="70"/>
      <c r="T90" s="113">
        <f t="shared" si="15"/>
      </c>
      <c r="U90" s="114">
        <f t="shared" si="16"/>
      </c>
      <c r="V90" s="126" t="str">
        <f t="shared" si="18"/>
        <v> </v>
      </c>
      <c r="W90" s="127" t="str">
        <f t="shared" si="19"/>
        <v> </v>
      </c>
      <c r="X90" s="117">
        <f t="shared" si="17"/>
      </c>
      <c r="Y90" s="14"/>
    </row>
    <row r="91" spans="1:25" ht="12.75" customHeight="1" hidden="1">
      <c r="A91" s="15"/>
      <c r="B91" s="1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"/>
      <c r="R91" s="72">
        <f t="shared" si="14"/>
      </c>
      <c r="S91" s="70"/>
      <c r="T91" s="113">
        <f t="shared" si="15"/>
      </c>
      <c r="U91" s="114">
        <f t="shared" si="16"/>
      </c>
      <c r="V91" s="126" t="str">
        <f t="shared" si="18"/>
        <v> </v>
      </c>
      <c r="W91" s="127" t="str">
        <f t="shared" si="19"/>
        <v> </v>
      </c>
      <c r="X91" s="117">
        <f t="shared" si="17"/>
      </c>
      <c r="Y91" s="14"/>
    </row>
    <row r="92" spans="1:25" ht="12.75" customHeight="1" hidden="1">
      <c r="A92" s="15"/>
      <c r="B92" s="1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"/>
      <c r="R92" s="72">
        <f t="shared" si="14"/>
      </c>
      <c r="S92" s="70"/>
      <c r="T92" s="113">
        <f t="shared" si="15"/>
      </c>
      <c r="U92" s="114">
        <f t="shared" si="16"/>
      </c>
      <c r="V92" s="126" t="str">
        <f t="shared" si="18"/>
        <v> </v>
      </c>
      <c r="W92" s="127" t="str">
        <f t="shared" si="19"/>
        <v> </v>
      </c>
      <c r="X92" s="117">
        <f t="shared" si="17"/>
      </c>
      <c r="Y92" s="14"/>
    </row>
    <row r="93" spans="1:25" ht="12.75" customHeight="1" hidden="1">
      <c r="A93" s="15"/>
      <c r="B93" s="1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"/>
      <c r="R93" s="72">
        <f t="shared" si="14"/>
      </c>
      <c r="S93" s="70"/>
      <c r="T93" s="113">
        <f t="shared" si="15"/>
      </c>
      <c r="U93" s="114">
        <f t="shared" si="16"/>
      </c>
      <c r="V93" s="126" t="str">
        <f t="shared" si="18"/>
        <v> </v>
      </c>
      <c r="W93" s="127" t="str">
        <f t="shared" si="19"/>
        <v> </v>
      </c>
      <c r="X93" s="117">
        <f t="shared" si="17"/>
      </c>
      <c r="Y93" s="14"/>
    </row>
    <row r="94" spans="1:25" ht="13.5" customHeight="1" hidden="1" thickBot="1">
      <c r="A94" s="15"/>
      <c r="B94" s="1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"/>
      <c r="R94" s="73">
        <f t="shared" si="14"/>
      </c>
      <c r="S94" s="70"/>
      <c r="T94" s="118">
        <f t="shared" si="15"/>
      </c>
      <c r="U94" s="119">
        <f t="shared" si="16"/>
      </c>
      <c r="V94" s="126" t="str">
        <f t="shared" si="18"/>
        <v> </v>
      </c>
      <c r="W94" s="127" t="str">
        <f t="shared" si="19"/>
        <v> </v>
      </c>
      <c r="X94" s="120">
        <f t="shared" si="17"/>
      </c>
      <c r="Y94" s="14"/>
    </row>
    <row r="95" spans="1:25" ht="13.5" thickBot="1">
      <c r="A95" s="1"/>
      <c r="B95" s="5"/>
      <c r="C95" s="187">
        <f>IF(SUM(C56:C94)=0,"",SUM(C56:C94))</f>
        <v>340</v>
      </c>
      <c r="D95" s="90">
        <f aca="true" t="shared" si="20" ref="D95:P95">IF(SUM(D56:D94)=0,"",SUM(D56:D94))</f>
        <v>398</v>
      </c>
      <c r="E95" s="90">
        <f t="shared" si="20"/>
        <v>364</v>
      </c>
      <c r="F95" s="211">
        <f>IF(SUM(F56:F94)=0,"",SUM(F56:F94))+1</f>
        <v>377</v>
      </c>
      <c r="G95" s="6">
        <f t="shared" si="20"/>
        <v>376</v>
      </c>
      <c r="H95" s="211">
        <f>IF(SUM(H56:H94)=0,"",SUM(H56:H94))-1</f>
        <v>416</v>
      </c>
      <c r="I95" s="6">
        <f t="shared" si="20"/>
        <v>403</v>
      </c>
      <c r="J95" s="90">
        <f>IF(SUM(J56:J94)=0,"",SUM(J56:J94))</f>
        <v>361</v>
      </c>
      <c r="K95" s="6">
        <f t="shared" si="20"/>
        <v>403</v>
      </c>
      <c r="L95" s="6">
        <f t="shared" si="20"/>
      </c>
      <c r="M95" s="90">
        <f t="shared" si="20"/>
      </c>
      <c r="N95" s="6">
        <f t="shared" si="20"/>
      </c>
      <c r="O95" s="6">
        <f t="shared" si="20"/>
      </c>
      <c r="P95" s="6">
        <f t="shared" si="20"/>
      </c>
      <c r="Q95" s="1"/>
      <c r="R95" s="17">
        <f t="shared" si="14"/>
        <v>382</v>
      </c>
      <c r="S95" s="18"/>
      <c r="T95" s="19">
        <f>IF(SUM(T56:T94)&lt;1,"",MAX(T56:T94))</f>
        <v>55</v>
      </c>
      <c r="U95" s="19">
        <f>IF(SUM(U56:U94)&lt;1,"",MAX(U56:U94))</f>
        <v>36</v>
      </c>
      <c r="V95" s="17">
        <f>IF(SUM(V56:V94)&lt;1,"",MAX(V56:V94))</f>
        <v>42.875</v>
      </c>
      <c r="W95" s="17">
        <f>IF(SUM(W56:W94)&lt;1,"",MAX(W56:W94))</f>
        <v>28.125</v>
      </c>
      <c r="X95" s="19">
        <f>IF((COUNT(C95:P95))&lt;1,"",+COUNT(C95:P95))</f>
        <v>9</v>
      </c>
      <c r="Y95" s="97"/>
    </row>
    <row r="96" spans="1:25" ht="13.5" thickBot="1">
      <c r="A96" s="1"/>
      <c r="B96" s="1"/>
      <c r="C96" s="5" t="s">
        <v>19</v>
      </c>
      <c r="D96" s="5" t="s">
        <v>19</v>
      </c>
      <c r="E96" s="5" t="s">
        <v>19</v>
      </c>
      <c r="F96" s="5" t="s">
        <v>19</v>
      </c>
      <c r="G96" s="5" t="s">
        <v>19</v>
      </c>
      <c r="H96" s="5" t="s">
        <v>19</v>
      </c>
      <c r="I96" s="5" t="s">
        <v>19</v>
      </c>
      <c r="J96" s="5" t="s">
        <v>19</v>
      </c>
      <c r="K96" s="5" t="s">
        <v>19</v>
      </c>
      <c r="L96" s="5" t="s">
        <v>19</v>
      </c>
      <c r="M96" s="5" t="s">
        <v>19</v>
      </c>
      <c r="N96" s="5" t="s">
        <v>19</v>
      </c>
      <c r="O96" s="5" t="s">
        <v>19</v>
      </c>
      <c r="P96" s="5" t="s">
        <v>19</v>
      </c>
      <c r="Q96" s="1"/>
      <c r="R96" s="1"/>
      <c r="S96" s="1"/>
      <c r="T96" s="1"/>
      <c r="U96" s="1"/>
      <c r="V96" s="230" t="s">
        <v>18</v>
      </c>
      <c r="W96" s="231"/>
      <c r="X96" s="106"/>
      <c r="Y96" s="1"/>
    </row>
    <row r="97" spans="1:25" ht="12.75">
      <c r="A97" s="1" t="s">
        <v>59</v>
      </c>
      <c r="B97" s="1"/>
      <c r="C97" s="12">
        <f>'Offenham RBL'!D43</f>
        <v>340</v>
      </c>
      <c r="D97" s="12">
        <f>'No Hopers'!E43</f>
        <v>391</v>
      </c>
      <c r="E97" s="12">
        <f>Beavers!E43</f>
        <v>372</v>
      </c>
      <c r="F97" s="12">
        <f>'Bowling Stones'!F43</f>
        <v>375</v>
      </c>
      <c r="G97" s="12">
        <f>Chasers!G43</f>
        <v>396</v>
      </c>
      <c r="H97" s="12">
        <f>Dynamos!H43</f>
        <v>418</v>
      </c>
      <c r="I97" s="12">
        <f>'Double Tops'!I43</f>
        <v>374</v>
      </c>
      <c r="J97" s="12">
        <f>Components!J43</f>
        <v>381</v>
      </c>
      <c r="K97" s="12">
        <f>Orleans!K43</f>
        <v>357</v>
      </c>
      <c r="L97" s="12"/>
      <c r="M97" s="12"/>
      <c r="N97" s="12"/>
      <c r="O97" s="12"/>
      <c r="P97" s="12"/>
      <c r="Q97" s="1"/>
      <c r="R97" s="1"/>
      <c r="S97" s="1"/>
      <c r="T97" s="1"/>
      <c r="U97" s="1"/>
      <c r="V97" s="1"/>
      <c r="W97" s="1"/>
      <c r="X97" s="1"/>
      <c r="Y97" s="1"/>
    </row>
    <row r="98" spans="1:25" ht="12.75">
      <c r="A98" s="1"/>
      <c r="B98" s="1"/>
      <c r="C98" s="1"/>
      <c r="D98" s="1"/>
      <c r="E98" s="1"/>
      <c r="F98" s="1"/>
      <c r="G98" s="89"/>
      <c r="H98" s="1"/>
      <c r="I98" s="1"/>
      <c r="J98" s="1"/>
      <c r="K98" s="1"/>
      <c r="L98" s="1"/>
      <c r="M98" s="1"/>
      <c r="N98" s="1"/>
      <c r="O98" s="1"/>
      <c r="P98" s="1"/>
      <c r="Q98" s="1"/>
      <c r="R98" s="3" t="s">
        <v>15</v>
      </c>
      <c r="S98" s="4"/>
      <c r="T98" s="1"/>
      <c r="U98" s="1"/>
      <c r="V98" s="1"/>
      <c r="W98" s="1"/>
      <c r="X98" s="1"/>
      <c r="Y98" s="1"/>
    </row>
    <row r="99" spans="1:25" ht="12.75">
      <c r="A99" s="1" t="s">
        <v>60</v>
      </c>
      <c r="B99" s="1"/>
      <c r="C99" s="81" t="str">
        <f>IF(ISNUMBER(C95),IF(ISNUMBER(C97),IF(C95&gt;C97,"Won",IF(C95=C97,"Draw","Lost")),"Error"),IF(ISNUMBER(C97),"Error",IF(C95="",IF(ISTEXT(C97),"",""),"Awarded Awy")))</f>
        <v>Draw</v>
      </c>
      <c r="D99" s="81" t="str">
        <f aca="true" t="shared" si="21" ref="D99:M99">IF(ISNUMBER(D95),IF(ISNUMBER(D97),IF(D95&gt;D97,"Won",IF(D95=D97,"Draw","Lost")),"Error"),IF(ISNUMBER(D97),"Error",IF(D95="",IF(ISTEXT(D97),"",""),"Awarded Awy")))</f>
        <v>Won</v>
      </c>
      <c r="E99" s="81" t="str">
        <f t="shared" si="21"/>
        <v>Lost</v>
      </c>
      <c r="F99" s="81" t="str">
        <f t="shared" si="21"/>
        <v>Won</v>
      </c>
      <c r="G99" s="81" t="str">
        <f t="shared" si="21"/>
        <v>Lost</v>
      </c>
      <c r="H99" s="81" t="str">
        <f t="shared" si="21"/>
        <v>Lost</v>
      </c>
      <c r="I99" s="81" t="str">
        <f t="shared" si="21"/>
        <v>Won</v>
      </c>
      <c r="J99" s="81" t="str">
        <f t="shared" si="21"/>
        <v>Lost</v>
      </c>
      <c r="K99" s="81" t="str">
        <f t="shared" si="21"/>
        <v>Won</v>
      </c>
      <c r="L99" s="81">
        <f t="shared" si="21"/>
      </c>
      <c r="M99" s="81">
        <f t="shared" si="21"/>
      </c>
      <c r="N99" s="81">
        <f>IF(ISNUMBER(N95),IF(ISNUMBER(N97),IF(N95&gt;N97,"Won",IF(N95=N97,"Draw","Lost")),"Error"),IF(ISNUMBER(N97),"Error",IF(N95="",IF(ISTEXT(N97),"Awarded Hme",""),"Awarded Awy")))</f>
      </c>
      <c r="O99" s="81">
        <f>IF(ISNUMBER(O95),IF(ISNUMBER(O97),IF(O95&gt;O97,"Won",IF(O95=O97,"Draw","Lost")),"Error"),IF(ISNUMBER(O97),"Error",IF(O95="",IF(ISTEXT(O97),"Awarded Hme",""),"Awarded Awy")))</f>
      </c>
      <c r="P99" s="81">
        <f>IF(ISNUMBER(P95),IF(ISNUMBER(P97),IF(P95&gt;P97,"Won",IF(P95=P97,"Draw","Lost")),"Error"),IF(ISNUMBER(P97),"Error",IF(P95="",IF(ISTEXT(P97),"Awarded Hme",""),"Awarded Awy")))</f>
      </c>
      <c r="Q99" s="1"/>
      <c r="R99" s="1" t="s">
        <v>33</v>
      </c>
      <c r="S99" s="5">
        <f>COUNTIF(C99:P99,"Won")</f>
        <v>4</v>
      </c>
      <c r="T99" s="1" t="s">
        <v>7</v>
      </c>
      <c r="U99" s="5">
        <f>COUNTIF(C99:P99,"Draw")</f>
        <v>1</v>
      </c>
      <c r="V99" s="1" t="s">
        <v>9</v>
      </c>
      <c r="W99" s="5">
        <f>COUNTIF(C99:P99,"Lost")</f>
        <v>4</v>
      </c>
      <c r="X99" s="1"/>
      <c r="Y99" s="1"/>
    </row>
    <row r="100" spans="1:25" ht="12.75">
      <c r="A100" s="1" t="s">
        <v>61</v>
      </c>
      <c r="B100" s="1"/>
      <c r="C100" s="81">
        <v>2</v>
      </c>
      <c r="D100" s="81">
        <v>3</v>
      </c>
      <c r="E100" s="81">
        <v>1</v>
      </c>
      <c r="F100" s="81">
        <v>4</v>
      </c>
      <c r="G100" s="81">
        <v>0</v>
      </c>
      <c r="H100" s="81">
        <v>2</v>
      </c>
      <c r="I100" s="81">
        <v>5</v>
      </c>
      <c r="J100" s="81">
        <v>2</v>
      </c>
      <c r="K100" s="81">
        <v>3</v>
      </c>
      <c r="L100" s="81"/>
      <c r="M100" s="81"/>
      <c r="N100" s="81"/>
      <c r="O100" s="81"/>
      <c r="P100" s="81"/>
      <c r="Q100" s="1"/>
      <c r="R100" s="1" t="s">
        <v>61</v>
      </c>
      <c r="S100" s="5">
        <f>SUM(C100:P100)</f>
        <v>22</v>
      </c>
      <c r="T100" s="1"/>
      <c r="U100" s="5"/>
      <c r="V100" s="1"/>
      <c r="W100" s="5"/>
      <c r="X100" s="1"/>
      <c r="Y100" s="1"/>
    </row>
    <row r="101" spans="1:25" ht="12.75">
      <c r="A101" s="1" t="s">
        <v>4</v>
      </c>
      <c r="B101" s="1"/>
      <c r="C101" s="81">
        <v>1</v>
      </c>
      <c r="D101" s="81"/>
      <c r="E101" s="81">
        <v>1</v>
      </c>
      <c r="F101" s="81"/>
      <c r="G101" s="81">
        <v>1</v>
      </c>
      <c r="H101" s="81">
        <v>1</v>
      </c>
      <c r="I101" s="81"/>
      <c r="J101" s="81"/>
      <c r="K101" s="81"/>
      <c r="L101" s="81"/>
      <c r="M101" s="81"/>
      <c r="N101" s="81"/>
      <c r="O101" s="81"/>
      <c r="P101" s="81"/>
      <c r="Q101" s="1"/>
      <c r="R101" s="1" t="s">
        <v>49</v>
      </c>
      <c r="S101" s="5">
        <f>SUM(C101:P101)</f>
        <v>4</v>
      </c>
      <c r="T101" s="1" t="s">
        <v>8</v>
      </c>
      <c r="U101" s="5">
        <f>(COUNT(C97:P97)*6)-(S100+S101)</f>
        <v>28</v>
      </c>
      <c r="V101" s="1"/>
      <c r="W101" s="5"/>
      <c r="X101" s="1"/>
      <c r="Y101" s="1"/>
    </row>
    <row r="102" spans="1:25" ht="12.75">
      <c r="A102" s="1" t="s">
        <v>31</v>
      </c>
      <c r="B102" s="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1"/>
      <c r="R102" s="1" t="s">
        <v>26</v>
      </c>
      <c r="S102" s="5">
        <f>SUM(C102:P102)</f>
        <v>0</v>
      </c>
      <c r="T102" s="1"/>
      <c r="U102" s="5"/>
      <c r="V102" s="1"/>
      <c r="W102" s="5"/>
      <c r="X102" s="1"/>
      <c r="Y102" s="1"/>
    </row>
    <row r="103" spans="1:25" ht="12.75">
      <c r="A103" s="1" t="s">
        <v>32</v>
      </c>
      <c r="B103" s="1"/>
      <c r="C103" s="81">
        <f aca="true" t="shared" si="22" ref="C103:P103">IF(C99="","",IF(C99="Awarded Hme",12,IF(C99="Awarded Awy",0,IF(C99="Won",6,IF(C99="Draw",3,0))+C100+(C101/2)-C102)))</f>
        <v>5.5</v>
      </c>
      <c r="D103" s="81">
        <f t="shared" si="22"/>
        <v>9</v>
      </c>
      <c r="E103" s="81">
        <f t="shared" si="22"/>
        <v>1.5</v>
      </c>
      <c r="F103" s="81">
        <f t="shared" si="22"/>
        <v>10</v>
      </c>
      <c r="G103" s="81">
        <f t="shared" si="22"/>
        <v>0.5</v>
      </c>
      <c r="H103" s="81">
        <f t="shared" si="22"/>
        <v>2.5</v>
      </c>
      <c r="I103" s="81">
        <f t="shared" si="22"/>
        <v>11</v>
      </c>
      <c r="J103" s="81">
        <f t="shared" si="22"/>
        <v>2</v>
      </c>
      <c r="K103" s="81">
        <f t="shared" si="22"/>
        <v>9</v>
      </c>
      <c r="L103" s="81">
        <f t="shared" si="22"/>
      </c>
      <c r="M103" s="81">
        <f t="shared" si="22"/>
      </c>
      <c r="N103" s="81">
        <f t="shared" si="22"/>
      </c>
      <c r="O103" s="81">
        <f t="shared" si="22"/>
      </c>
      <c r="P103" s="81">
        <f t="shared" si="22"/>
      </c>
      <c r="Q103" s="1"/>
      <c r="R103" s="1" t="s">
        <v>32</v>
      </c>
      <c r="S103" s="5">
        <f>SUM(C103:P103)</f>
        <v>51</v>
      </c>
      <c r="T103" s="1"/>
      <c r="U103" s="5"/>
      <c r="V103" s="1"/>
      <c r="W103" s="5"/>
      <c r="X103" s="1"/>
      <c r="Y103" s="1"/>
    </row>
    <row r="104" spans="1:2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7.25">
      <c r="A105" s="226" t="s">
        <v>1</v>
      </c>
      <c r="B105" s="227"/>
      <c r="C105" s="227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"/>
    </row>
    <row r="106" spans="1:25" ht="13.5" thickBo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>
      <c r="A107" s="1"/>
      <c r="B107" s="1"/>
      <c r="C107" s="3" t="s">
        <v>16</v>
      </c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 t="s">
        <v>50</v>
      </c>
      <c r="R107" s="1"/>
      <c r="S107" s="1"/>
      <c r="T107" s="228" t="s">
        <v>35</v>
      </c>
      <c r="U107" s="229"/>
      <c r="V107" s="228" t="s">
        <v>17</v>
      </c>
      <c r="W107" s="229"/>
      <c r="X107" s="1"/>
      <c r="Y107" s="1"/>
    </row>
    <row r="108" spans="1:25" ht="13.5" thickBot="1">
      <c r="A108" s="1"/>
      <c r="B108" s="1"/>
      <c r="C108" s="1" t="s">
        <v>33</v>
      </c>
      <c r="D108" s="5">
        <f>S47+S99</f>
        <v>8</v>
      </c>
      <c r="E108" s="1" t="s">
        <v>20</v>
      </c>
      <c r="F108" s="5">
        <f>U47+U99</f>
        <v>1</v>
      </c>
      <c r="G108" s="1" t="s">
        <v>27</v>
      </c>
      <c r="H108" s="5">
        <f>W47+W99</f>
        <v>9</v>
      </c>
      <c r="I108" s="1"/>
      <c r="J108" s="1"/>
      <c r="K108" s="1"/>
      <c r="L108" s="1"/>
      <c r="M108" s="1"/>
      <c r="N108" s="1"/>
      <c r="O108" s="1"/>
      <c r="P108" s="1"/>
      <c r="Q108" s="1" t="s">
        <v>51</v>
      </c>
      <c r="R108" s="1"/>
      <c r="S108" s="1"/>
      <c r="T108" s="7" t="s">
        <v>36</v>
      </c>
      <c r="U108" s="9" t="s">
        <v>48</v>
      </c>
      <c r="V108" s="7" t="s">
        <v>36</v>
      </c>
      <c r="W108" s="9" t="s">
        <v>48</v>
      </c>
      <c r="X108" s="1"/>
      <c r="Y108" s="1"/>
    </row>
    <row r="109" spans="1:25" ht="13.5" thickBot="1">
      <c r="A109" s="1"/>
      <c r="B109" s="1"/>
      <c r="C109" s="1" t="s">
        <v>61</v>
      </c>
      <c r="D109" s="5">
        <f>S48+S100</f>
        <v>54</v>
      </c>
      <c r="E109" s="1"/>
      <c r="F109" s="5"/>
      <c r="G109" s="1"/>
      <c r="H109" s="5"/>
      <c r="I109" s="1"/>
      <c r="J109" s="1"/>
      <c r="K109" s="1"/>
      <c r="L109" s="1"/>
      <c r="M109" s="1"/>
      <c r="N109" s="1"/>
      <c r="O109" s="1"/>
      <c r="P109" s="1"/>
      <c r="Q109" s="1" t="s">
        <v>52</v>
      </c>
      <c r="R109" s="1"/>
      <c r="S109" s="1"/>
      <c r="T109" s="19">
        <f>IF(ISNUMBER(T43),MAX(T43,T95),IF(ISNUMBER(T95),MAX(T43,T95),""))</f>
        <v>55</v>
      </c>
      <c r="U109" s="19">
        <f>IF(ISNUMBER(U43),MAX(U43,U95),IF(ISNUMBER(U95),MAX(U43,U95),""))</f>
        <v>40</v>
      </c>
      <c r="V109" s="17">
        <f>Z43</f>
        <v>42</v>
      </c>
      <c r="W109" s="17">
        <f>AA43</f>
        <v>35.5</v>
      </c>
      <c r="X109" s="1"/>
      <c r="Y109" s="1"/>
    </row>
    <row r="110" spans="1:25" ht="13.5" thickBot="1">
      <c r="A110" s="1"/>
      <c r="B110" s="1"/>
      <c r="C110" s="1" t="s">
        <v>4</v>
      </c>
      <c r="D110" s="5">
        <f>S49+S101</f>
        <v>4</v>
      </c>
      <c r="E110" s="1" t="s">
        <v>28</v>
      </c>
      <c r="F110" s="5">
        <f>U49+U101</f>
        <v>50</v>
      </c>
      <c r="G110" s="1"/>
      <c r="H110" s="5"/>
      <c r="I110" s="1"/>
      <c r="J110" s="1"/>
      <c r="K110" s="1"/>
      <c r="L110" s="1"/>
      <c r="M110" s="1"/>
      <c r="N110" s="1"/>
      <c r="O110" s="1"/>
      <c r="P110" s="1"/>
      <c r="Q110" s="1" t="s">
        <v>208</v>
      </c>
      <c r="R110" s="1"/>
      <c r="S110" s="1"/>
      <c r="T110" s="1"/>
      <c r="U110" s="1"/>
      <c r="V110" s="1"/>
      <c r="W110" s="1"/>
      <c r="X110" s="1"/>
      <c r="Y110" s="1"/>
    </row>
    <row r="111" spans="1:25" ht="13.5" thickBot="1">
      <c r="A111" s="1"/>
      <c r="B111" s="1"/>
      <c r="C111" s="1" t="s">
        <v>26</v>
      </c>
      <c r="D111" s="5">
        <f>S50+S102</f>
        <v>0</v>
      </c>
      <c r="E111" s="1"/>
      <c r="F111" s="5"/>
      <c r="G111" s="1"/>
      <c r="H111" s="5"/>
      <c r="I111" s="1"/>
      <c r="J111" s="1"/>
      <c r="K111" s="1"/>
      <c r="L111" s="1"/>
      <c r="M111" s="1"/>
      <c r="N111" s="1"/>
      <c r="O111" s="1"/>
      <c r="P111" s="1"/>
      <c r="Q111" s="1" t="s">
        <v>13</v>
      </c>
      <c r="R111" s="1"/>
      <c r="S111" s="1"/>
      <c r="T111" s="128" t="s">
        <v>55</v>
      </c>
      <c r="U111" s="79"/>
      <c r="V111" s="80"/>
      <c r="W111" s="78">
        <f>Y43</f>
        <v>42</v>
      </c>
      <c r="X111" s="1"/>
      <c r="Y111" s="1"/>
    </row>
    <row r="112" spans="1:25" ht="12.75">
      <c r="A112" s="1"/>
      <c r="B112" s="1"/>
      <c r="C112" s="1" t="s">
        <v>32</v>
      </c>
      <c r="D112" s="5">
        <f>S51+S103</f>
        <v>107</v>
      </c>
      <c r="E112" s="1"/>
      <c r="F112" s="5"/>
      <c r="G112" s="1" t="s">
        <v>29</v>
      </c>
      <c r="H112" s="5">
        <f>IF(ISNUMBER(X43),IF(ISNUMBER(X95),(X43+X95),X43),IF(ISNUMBER(X95),X95,"None"))</f>
        <v>18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</sheetData>
  <sheetProtection/>
  <mergeCells count="12">
    <mergeCell ref="A1:X1"/>
    <mergeCell ref="R2:S2"/>
    <mergeCell ref="T2:U2"/>
    <mergeCell ref="V2:W2"/>
    <mergeCell ref="V44:W44"/>
    <mergeCell ref="A53:X53"/>
    <mergeCell ref="T54:U54"/>
    <mergeCell ref="V54:W54"/>
    <mergeCell ref="V96:W96"/>
    <mergeCell ref="A105:X105"/>
    <mergeCell ref="T107:U107"/>
    <mergeCell ref="V107:W107"/>
  </mergeCells>
  <conditionalFormatting sqref="B34:B42 B56:B94 B4:B26">
    <cfRule type="cellIs" priority="2" dxfId="309" operator="equal" stopIfTrue="1">
      <formula>"F"</formula>
    </cfRule>
    <cfRule type="cellIs" priority="3" dxfId="310" operator="equal" stopIfTrue="1">
      <formula>"M"</formula>
    </cfRule>
  </conditionalFormatting>
  <conditionalFormatting sqref="O99:P99 C47:P47">
    <cfRule type="cellIs" priority="4" dxfId="18" operator="equal" stopIfTrue="1">
      <formula>"Won"</formula>
    </cfRule>
  </conditionalFormatting>
  <conditionalFormatting sqref="C99:N99">
    <cfRule type="cellIs" priority="1" dxfId="18" operator="equal" stopIfTrue="1">
      <formula>"Won"</formula>
    </cfRule>
  </conditionalFormatting>
  <conditionalFormatting sqref="V4:V42">
    <cfRule type="expression" priority="453" dxfId="7" stopIfTrue="1">
      <formula>$V4=MAX($V$4:$V$42)</formula>
    </cfRule>
  </conditionalFormatting>
  <conditionalFormatting sqref="W4:W42">
    <cfRule type="expression" priority="455" dxfId="6" stopIfTrue="1">
      <formula>$W4=MAX($W$4:$W$42)</formula>
    </cfRule>
  </conditionalFormatting>
  <conditionalFormatting sqref="Y4:Y42">
    <cfRule type="expression" priority="457" dxfId="21" stopIfTrue="1">
      <formula>$Y4=MAX($Y$4:$Y$42)</formula>
    </cfRule>
  </conditionalFormatting>
  <conditionalFormatting sqref="C34:P42 C4:P26 R4:S42">
    <cfRule type="cellIs" priority="460" dxfId="10" operator="lessThan" stopIfTrue="1">
      <formula>1</formula>
    </cfRule>
    <cfRule type="expression" priority="461" dxfId="6" stopIfTrue="1">
      <formula>IF($B4="F",(C4=MAX(C$4:C$42)))</formula>
    </cfRule>
    <cfRule type="expression" priority="462" dxfId="8" stopIfTrue="1">
      <formula>IF(OR($B4="M",$B4=""),(C4=MAX(C$4:C$42)))</formula>
    </cfRule>
  </conditionalFormatting>
  <conditionalFormatting sqref="Z4:Z42">
    <cfRule type="expression" priority="472" dxfId="8" stopIfTrue="1">
      <formula>$Z4=MAX($Z$4:$Z$42)</formula>
    </cfRule>
  </conditionalFormatting>
  <conditionalFormatting sqref="AA4:AA42">
    <cfRule type="expression" priority="474" dxfId="9" stopIfTrue="1">
      <formula>$AA4=MAX($AA$4:$AA$42)</formula>
    </cfRule>
  </conditionalFormatting>
  <conditionalFormatting sqref="V56:V94">
    <cfRule type="expression" priority="1174" dxfId="7" stopIfTrue="1">
      <formula>$V56=MAX($V$56:$V$94)</formula>
    </cfRule>
  </conditionalFormatting>
  <conditionalFormatting sqref="W56:W94">
    <cfRule type="expression" priority="1176" dxfId="6" stopIfTrue="1">
      <formula>$W56=MAX($W$56:$W$94)</formula>
    </cfRule>
  </conditionalFormatting>
  <conditionalFormatting sqref="C56:P94 R56:R94">
    <cfRule type="cellIs" priority="1178" dxfId="10" operator="lessThan" stopIfTrue="1">
      <formula>1</formula>
    </cfRule>
    <cfRule type="expression" priority="1179" dxfId="6" stopIfTrue="1">
      <formula>IF($B56="F",(C56=MAX(C$56:C$94)))</formula>
    </cfRule>
    <cfRule type="expression" priority="1180" dxfId="8" stopIfTrue="1">
      <formula>IF(OR($B56="M",$B56=""),(C56=MAX(C$56:C$94)))</formula>
    </cfRule>
  </conditionalFormatting>
  <conditionalFormatting sqref="T56:T94 T4:T42">
    <cfRule type="expression" priority="1190" dxfId="12" stopIfTrue="1">
      <formula>$T4=MAX($T$4:$T$42,$T$56:$T$94)</formula>
    </cfRule>
  </conditionalFormatting>
  <conditionalFormatting sqref="U56:U94 U4:U42">
    <cfRule type="expression" priority="1194" dxfId="9" stopIfTrue="1">
      <formula>$U4=MAX($U$4:$U$42,$U$56:$U$94)</formula>
    </cfRule>
  </conditionalFormatting>
  <conditionalFormatting sqref="A4:A42 B27:P33">
    <cfRule type="expression" priority="1198" dxfId="0" stopIfTrue="1">
      <formula>(OR($T4=MAX($T$4:$T$42,$T$56:$T$94),$U4=MAX($U$4:$U$42,$U$56:$U$94)))</formula>
    </cfRule>
    <cfRule type="expression" priority="1199" dxfId="0" stopIfTrue="1">
      <formula>(OR($V4=MAX($V$56:$V$94),$W4=MAX($W$56:$W$94)))</formula>
    </cfRule>
    <cfRule type="expression" priority="1200" dxfId="0" stopIfTrue="1">
      <formula>($Y4=MAX($Y$4:$Y$42))</formula>
    </cfRule>
  </conditionalFormatting>
  <conditionalFormatting sqref="A56:A94">
    <cfRule type="expression" priority="1204" dxfId="0" stopIfTrue="1">
      <formula>(OR($T56=MAX($T$4:$T$42,$T$56:$T$94),$U56=MAX($U$4:$U$42,$U$56:$U$94)))</formula>
    </cfRule>
    <cfRule type="expression" priority="1205" dxfId="0" stopIfTrue="1">
      <formula>(OR($V56=MAX($V$56:$V$94),$W56=MAX($W$56:$W$94)))</formula>
    </cfRule>
    <cfRule type="expression" priority="1206" dxfId="0" stopIfTrue="1">
      <formula>(#REF!=MAX($Y$4:$Y$42))</formula>
    </cfRule>
  </conditionalFormatting>
  <printOptions/>
  <pageMargins left="0.35433070866141736" right="0.15748031496062992" top="0.5118110236220472" bottom="0.1968503937007874" header="0.1968503937007874" footer="0.1968503937007874"/>
  <pageSetup fitToHeight="1" fitToWidth="1" horizontalDpi="600" verticalDpi="600" orientation="landscape" paperSize="10" scale="50" r:id="rId1"/>
  <headerFooter alignWithMargins="0">
    <oddHeader>&amp;L&amp;16Division 2&amp;C&amp;"Verdana,Bold"&amp;16&amp;A&amp;"Verdana,Regular" Skittles Averages&amp;R&amp;16 2023 - 2024 Season</oddHeader>
  </headerFooter>
  <rowBreaks count="1" manualBreakCount="1">
    <brk id="112" max="255" man="1"/>
  </rowBreaks>
  <colBreaks count="1" manualBreakCount="1">
    <brk id="24" max="65535" man="1"/>
  </colBreaks>
  <ignoredErrors>
    <ignoredError sqref="A43:A52 F51:F53 C51:C53 B43:B48 Q43:X55 D87:D94 E51:E53 D52:D53 C46:D46 G51:G53 E87:G94 A95:B103 H51:H53 I51:I53 J51:P53 C103:P103 B55 N79:P79 C98:P98 F46:L46 N50:P50 C44 H96:P96 K95 M95:P95 D43:D44 E44:G44 O34:P43 N46:P46 O77:P78 N102:P102 C96:D96 Q95:X103 B50:B53 O22:R26 I44:P44 O21:R21 T21:U21 N99:P99 Q31:Q42 T35:T42 H87:P94 N80:P80 X32:X42 T22:U26 N81:P86 X21 X22:X26 Q77:U94 X77:X94 E96:G96 E95 G95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AA112"/>
  <sheetViews>
    <sheetView zoomScale="75" zoomScaleNormal="75" workbookViewId="0" topLeftCell="A1">
      <selection activeCell="A1" sqref="A1:X1"/>
    </sheetView>
  </sheetViews>
  <sheetFormatPr defaultColWidth="11.00390625" defaultRowHeight="12.75"/>
  <cols>
    <col min="1" max="1" width="18.75390625" style="0" customWidth="1"/>
    <col min="2" max="2" width="3.875" style="0" customWidth="1"/>
    <col min="3" max="11" width="11.75390625" style="0" customWidth="1"/>
    <col min="12" max="16" width="11.75390625" style="0" hidden="1" customWidth="1"/>
    <col min="17" max="17" width="2.125" style="0" customWidth="1"/>
    <col min="18" max="25" width="8.00390625" style="0" customWidth="1"/>
    <col min="26" max="27" width="11.00390625" style="0" customWidth="1"/>
  </cols>
  <sheetData>
    <row r="1" spans="1:27" ht="18" thickBot="1">
      <c r="A1" s="226" t="str">
        <f ca="1">+RIGHT(CELL("filename",A1),LEN(CELL("filename",A1))-FIND("]",CELL("filename",A1)))&amp;" Home"</f>
        <v>Beavers Home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68"/>
      <c r="Z1" s="68"/>
      <c r="AA1" s="68"/>
    </row>
    <row r="2" spans="1:27" ht="13.5" thickBot="1">
      <c r="A2" s="172" t="s">
        <v>75</v>
      </c>
      <c r="B2" s="173" t="s">
        <v>74</v>
      </c>
      <c r="C2" s="154">
        <v>45203</v>
      </c>
      <c r="D2" s="154">
        <v>45224</v>
      </c>
      <c r="E2" s="154">
        <v>45245</v>
      </c>
      <c r="F2" s="154">
        <v>45259</v>
      </c>
      <c r="G2" s="154">
        <v>45301</v>
      </c>
      <c r="H2" s="154">
        <v>45308</v>
      </c>
      <c r="I2" s="154">
        <v>45329</v>
      </c>
      <c r="J2" s="154">
        <v>45343</v>
      </c>
      <c r="K2" s="154">
        <v>45364</v>
      </c>
      <c r="L2" s="163"/>
      <c r="M2" s="93"/>
      <c r="N2" s="164"/>
      <c r="O2" s="164"/>
      <c r="P2" s="93"/>
      <c r="Q2" s="1"/>
      <c r="R2" s="228" t="s">
        <v>2</v>
      </c>
      <c r="S2" s="229"/>
      <c r="T2" s="228" t="s">
        <v>35</v>
      </c>
      <c r="U2" s="229"/>
      <c r="V2" s="228" t="s">
        <v>2</v>
      </c>
      <c r="W2" s="229"/>
      <c r="X2" s="155" t="s">
        <v>38</v>
      </c>
      <c r="Y2" s="156" t="s">
        <v>207</v>
      </c>
      <c r="Z2" s="156" t="s">
        <v>207</v>
      </c>
      <c r="AA2" s="156" t="s">
        <v>207</v>
      </c>
    </row>
    <row r="3" spans="1:27" ht="13.5" thickBot="1">
      <c r="A3" s="174" t="str">
        <f ca="1">+RIGHT(CELL("filename",A1),LEN(CELL("filename",A1))-FIND("]",CELL("filename",A1)))</f>
        <v>Beavers</v>
      </c>
      <c r="B3" s="6" t="s">
        <v>10</v>
      </c>
      <c r="C3" s="152" t="s">
        <v>233</v>
      </c>
      <c r="D3" s="152" t="s">
        <v>210</v>
      </c>
      <c r="E3" s="152" t="s">
        <v>211</v>
      </c>
      <c r="F3" s="152" t="s">
        <v>212</v>
      </c>
      <c r="G3" s="152" t="s">
        <v>213</v>
      </c>
      <c r="H3" s="152" t="s">
        <v>214</v>
      </c>
      <c r="I3" s="152" t="s">
        <v>215</v>
      </c>
      <c r="J3" s="152" t="s">
        <v>216</v>
      </c>
      <c r="K3" s="152" t="s">
        <v>217</v>
      </c>
      <c r="L3" s="6"/>
      <c r="M3" s="6"/>
      <c r="N3" s="6"/>
      <c r="O3" s="6"/>
      <c r="P3" s="6"/>
      <c r="Q3" s="1"/>
      <c r="R3" s="7" t="s">
        <v>3</v>
      </c>
      <c r="S3" s="8" t="s">
        <v>21</v>
      </c>
      <c r="T3" s="7" t="s">
        <v>36</v>
      </c>
      <c r="U3" s="8" t="s">
        <v>48</v>
      </c>
      <c r="V3" s="7" t="s">
        <v>36</v>
      </c>
      <c r="W3" s="9" t="s">
        <v>48</v>
      </c>
      <c r="X3" s="8" t="s">
        <v>25</v>
      </c>
      <c r="Y3" s="10" t="s">
        <v>21</v>
      </c>
      <c r="Z3" s="10" t="s">
        <v>56</v>
      </c>
      <c r="AA3" s="10" t="s">
        <v>62</v>
      </c>
    </row>
    <row r="4" spans="1:27" ht="12.75">
      <c r="A4" s="171" t="s">
        <v>265</v>
      </c>
      <c r="B4" s="82" t="s">
        <v>76</v>
      </c>
      <c r="C4" s="11"/>
      <c r="D4" s="12"/>
      <c r="E4" s="12">
        <v>38</v>
      </c>
      <c r="F4" s="12">
        <v>47</v>
      </c>
      <c r="G4" s="92">
        <v>35</v>
      </c>
      <c r="H4" s="12">
        <v>35</v>
      </c>
      <c r="I4" s="12">
        <v>41</v>
      </c>
      <c r="J4" s="12"/>
      <c r="K4" s="12">
        <v>33</v>
      </c>
      <c r="L4" s="12"/>
      <c r="M4" s="12"/>
      <c r="N4" s="12"/>
      <c r="O4" s="12"/>
      <c r="P4" s="12"/>
      <c r="Q4" s="1"/>
      <c r="R4" s="75">
        <f aca="true" t="shared" si="0" ref="R4:R43">IF((COUNT(C4:P4))&lt;1,"",(AVERAGE(C4:P4)))</f>
        <v>38.166666666666664</v>
      </c>
      <c r="S4" s="35">
        <f aca="true" t="shared" si="1" ref="S4:S20">IF((COUNT(C4:P4,C56:P56))&lt;1,"",(AVERAGE(C4:P4,C56:P56)))</f>
        <v>38</v>
      </c>
      <c r="T4" s="108">
        <f aca="true" t="shared" si="2" ref="T4:T42">IF((COUNT(C4:P4))&lt;1,"",IF(B4="F"," ",MAX(C4:P4)))</f>
        <v>47</v>
      </c>
      <c r="U4" s="109" t="str">
        <f aca="true" t="shared" si="3" ref="U4:U42">IF((COUNT(C4:P4))&lt;1,"",IF(B4="F",MAX(C4:P4)," "))</f>
        <v> </v>
      </c>
      <c r="V4" s="110">
        <f>IF(B4="F"," ",IF(COUNTA(C4:P4)&gt;=6,R4," "))</f>
        <v>38.166666666666664</v>
      </c>
      <c r="W4" s="111" t="str">
        <f>IF(B4="F",IF(COUNTA(C4:P4)&gt;=6,R4," ")," ")</f>
        <v> </v>
      </c>
      <c r="X4" s="112">
        <f aca="true" t="shared" si="4" ref="X4:X42">IF((COUNT(C4:P4))&lt;1,"",(COUNT(C4:P4)))</f>
        <v>6</v>
      </c>
      <c r="Y4" s="65">
        <f>IF((COUNT(C4:P4,C56:P56))&lt;6,"",(AVERAGE(C4:P4,C56:P56)))</f>
        <v>38</v>
      </c>
      <c r="Z4" s="175">
        <f>IF(B4="F","",Y4)</f>
        <v>38</v>
      </c>
      <c r="AA4" s="141">
        <f>IF(B4="F",Y4,"")</f>
      </c>
    </row>
    <row r="5" spans="1:27" ht="12.75">
      <c r="A5" s="169" t="s">
        <v>80</v>
      </c>
      <c r="B5" s="170" t="s">
        <v>76</v>
      </c>
      <c r="C5" s="12"/>
      <c r="D5" s="12">
        <v>42</v>
      </c>
      <c r="E5" s="12">
        <v>36</v>
      </c>
      <c r="F5" s="12">
        <v>39</v>
      </c>
      <c r="G5" s="12">
        <v>38</v>
      </c>
      <c r="H5" s="12">
        <v>34</v>
      </c>
      <c r="I5" s="12"/>
      <c r="J5" s="12">
        <v>42</v>
      </c>
      <c r="K5" s="12">
        <v>42</v>
      </c>
      <c r="L5" s="12"/>
      <c r="M5" s="12"/>
      <c r="N5" s="12"/>
      <c r="O5" s="12"/>
      <c r="P5" s="12"/>
      <c r="Q5" s="1"/>
      <c r="R5" s="76">
        <f t="shared" si="0"/>
        <v>39</v>
      </c>
      <c r="S5" s="35">
        <f t="shared" si="1"/>
        <v>37.86666666666667</v>
      </c>
      <c r="T5" s="113">
        <f t="shared" si="2"/>
        <v>42</v>
      </c>
      <c r="U5" s="114" t="str">
        <f t="shared" si="3"/>
        <v> </v>
      </c>
      <c r="V5" s="115">
        <f>IF(B5="F"," ",IF(COUNTA(C5:P5)&gt;=6,R5," "))</f>
        <v>39</v>
      </c>
      <c r="W5" s="116" t="str">
        <f>IF(B5="F",IF(COUNTA(C5:P5)&gt;=6,R5," ")," ")</f>
        <v> </v>
      </c>
      <c r="X5" s="117">
        <f t="shared" si="4"/>
        <v>7</v>
      </c>
      <c r="Y5" s="66">
        <f>IF((COUNT(C5:P5,C57:P57))&lt;6,"",(AVERAGE(C5:P5,C57:P57)))</f>
        <v>37.86666666666667</v>
      </c>
      <c r="Z5" s="176">
        <f aca="true" t="shared" si="5" ref="Z5:Z23">IF(B5="F","",Y5)</f>
        <v>37.86666666666667</v>
      </c>
      <c r="AA5" s="142">
        <f aca="true" t="shared" si="6" ref="AA5:AA23">IF(B5="F",Y5,"")</f>
      </c>
    </row>
    <row r="6" spans="1:27" ht="12.75">
      <c r="A6" s="166" t="s">
        <v>276</v>
      </c>
      <c r="B6" s="167" t="s">
        <v>37</v>
      </c>
      <c r="C6" s="12"/>
      <c r="D6" s="12"/>
      <c r="E6" s="12"/>
      <c r="F6" s="12"/>
      <c r="G6" s="12"/>
      <c r="H6" s="12"/>
      <c r="I6" s="12"/>
      <c r="J6" s="12"/>
      <c r="K6" s="12">
        <v>30</v>
      </c>
      <c r="L6" s="12"/>
      <c r="M6" s="12"/>
      <c r="N6" s="12"/>
      <c r="O6" s="12"/>
      <c r="P6" s="12"/>
      <c r="Q6" s="1"/>
      <c r="R6" s="76">
        <f t="shared" si="0"/>
        <v>30</v>
      </c>
      <c r="S6" s="35">
        <f t="shared" si="1"/>
        <v>31.5</v>
      </c>
      <c r="T6" s="113" t="str">
        <f t="shared" si="2"/>
        <v> </v>
      </c>
      <c r="U6" s="114">
        <f t="shared" si="3"/>
        <v>30</v>
      </c>
      <c r="V6" s="115" t="str">
        <f aca="true" t="shared" si="7" ref="V6:V42">IF(B6="F"," ",IF(COUNTA(C6:P6)&gt;=6,R6," "))</f>
        <v> </v>
      </c>
      <c r="W6" s="116" t="str">
        <f aca="true" t="shared" si="8" ref="W6:W42">IF(B6="F",IF(COUNTA(C6:P6)&gt;=6,R6," ")," ")</f>
        <v> </v>
      </c>
      <c r="X6" s="117">
        <f t="shared" si="4"/>
        <v>1</v>
      </c>
      <c r="Y6" s="66">
        <f aca="true" t="shared" si="9" ref="Y6:Y42">IF((COUNT(C6:P6,C58:P58))&lt;6,"",(AVERAGE(C6:P6,C58:P58)))</f>
      </c>
      <c r="Z6" s="176">
        <f t="shared" si="5"/>
      </c>
      <c r="AA6" s="142">
        <f t="shared" si="6"/>
      </c>
    </row>
    <row r="7" spans="1:27" ht="12.75">
      <c r="A7" s="166" t="s">
        <v>81</v>
      </c>
      <c r="B7" s="167" t="s">
        <v>76</v>
      </c>
      <c r="C7" s="12"/>
      <c r="D7" s="12">
        <v>31</v>
      </c>
      <c r="E7" s="12"/>
      <c r="F7" s="12">
        <v>28</v>
      </c>
      <c r="G7" s="12">
        <v>37</v>
      </c>
      <c r="H7" s="12">
        <v>35</v>
      </c>
      <c r="I7" s="12">
        <v>35</v>
      </c>
      <c r="J7" s="12">
        <v>30</v>
      </c>
      <c r="K7" s="12">
        <v>40</v>
      </c>
      <c r="L7" s="12"/>
      <c r="M7" s="12"/>
      <c r="N7" s="12"/>
      <c r="O7" s="12"/>
      <c r="P7" s="12"/>
      <c r="Q7" s="1"/>
      <c r="R7" s="76">
        <f t="shared" si="0"/>
        <v>33.714285714285715</v>
      </c>
      <c r="S7" s="35">
        <f t="shared" si="1"/>
        <v>33.357142857142854</v>
      </c>
      <c r="T7" s="113">
        <f t="shared" si="2"/>
        <v>40</v>
      </c>
      <c r="U7" s="114" t="str">
        <f t="shared" si="3"/>
        <v> </v>
      </c>
      <c r="V7" s="115">
        <f t="shared" si="7"/>
        <v>33.714285714285715</v>
      </c>
      <c r="W7" s="116" t="str">
        <f t="shared" si="8"/>
        <v> </v>
      </c>
      <c r="X7" s="117">
        <f t="shared" si="4"/>
        <v>7</v>
      </c>
      <c r="Y7" s="66">
        <f t="shared" si="9"/>
        <v>33.357142857142854</v>
      </c>
      <c r="Z7" s="176">
        <f t="shared" si="5"/>
        <v>33.357142857142854</v>
      </c>
      <c r="AA7" s="142">
        <f t="shared" si="6"/>
      </c>
    </row>
    <row r="8" spans="1:27" ht="12.75">
      <c r="A8" s="166" t="s">
        <v>235</v>
      </c>
      <c r="B8" s="167" t="s">
        <v>76</v>
      </c>
      <c r="C8" s="12">
        <v>34</v>
      </c>
      <c r="D8" s="12"/>
      <c r="E8" s="12"/>
      <c r="F8" s="12"/>
      <c r="G8" s="12"/>
      <c r="H8" s="12"/>
      <c r="I8" s="12"/>
      <c r="J8" s="12"/>
      <c r="K8" s="12">
        <v>42</v>
      </c>
      <c r="L8" s="12"/>
      <c r="M8" s="12"/>
      <c r="N8" s="12"/>
      <c r="O8" s="12"/>
      <c r="P8" s="12"/>
      <c r="Q8" s="1"/>
      <c r="R8" s="76">
        <f t="shared" si="0"/>
        <v>38</v>
      </c>
      <c r="S8" s="35">
        <f t="shared" si="1"/>
        <v>38.142857142857146</v>
      </c>
      <c r="T8" s="113">
        <f t="shared" si="2"/>
        <v>42</v>
      </c>
      <c r="U8" s="114" t="str">
        <f t="shared" si="3"/>
        <v> </v>
      </c>
      <c r="V8" s="115" t="str">
        <f t="shared" si="7"/>
        <v> </v>
      </c>
      <c r="W8" s="116" t="str">
        <f t="shared" si="8"/>
        <v> </v>
      </c>
      <c r="X8" s="117">
        <f t="shared" si="4"/>
        <v>2</v>
      </c>
      <c r="Y8" s="66">
        <f t="shared" si="9"/>
        <v>38.142857142857146</v>
      </c>
      <c r="Z8" s="176">
        <f t="shared" si="5"/>
        <v>38.142857142857146</v>
      </c>
      <c r="AA8" s="142">
        <f t="shared" si="6"/>
      </c>
    </row>
    <row r="9" spans="1:27" ht="12.75">
      <c r="A9" s="166" t="s">
        <v>236</v>
      </c>
      <c r="B9" s="167" t="s">
        <v>76</v>
      </c>
      <c r="C9" s="12">
        <v>39</v>
      </c>
      <c r="D9" s="12">
        <v>39</v>
      </c>
      <c r="E9" s="12">
        <v>41</v>
      </c>
      <c r="F9" s="12">
        <v>32</v>
      </c>
      <c r="G9" s="12">
        <v>33</v>
      </c>
      <c r="H9" s="12">
        <v>36</v>
      </c>
      <c r="I9" s="12">
        <v>44</v>
      </c>
      <c r="J9" s="12">
        <v>37</v>
      </c>
      <c r="K9" s="12">
        <v>34</v>
      </c>
      <c r="L9" s="12"/>
      <c r="M9" s="12"/>
      <c r="N9" s="12"/>
      <c r="O9" s="12"/>
      <c r="P9" s="12"/>
      <c r="Q9" s="1"/>
      <c r="R9" s="76">
        <f t="shared" si="0"/>
        <v>37.22222222222222</v>
      </c>
      <c r="S9" s="35">
        <f t="shared" si="1"/>
        <v>38.214285714285715</v>
      </c>
      <c r="T9" s="113">
        <f t="shared" si="2"/>
        <v>44</v>
      </c>
      <c r="U9" s="114" t="str">
        <f t="shared" si="3"/>
        <v> </v>
      </c>
      <c r="V9" s="115">
        <f t="shared" si="7"/>
        <v>37.22222222222222</v>
      </c>
      <c r="W9" s="116" t="str">
        <f t="shared" si="8"/>
        <v> </v>
      </c>
      <c r="X9" s="117">
        <f t="shared" si="4"/>
        <v>9</v>
      </c>
      <c r="Y9" s="66">
        <f t="shared" si="9"/>
        <v>38.214285714285715</v>
      </c>
      <c r="Z9" s="176">
        <f t="shared" si="5"/>
        <v>38.214285714285715</v>
      </c>
      <c r="AA9" s="142">
        <f t="shared" si="6"/>
      </c>
    </row>
    <row r="10" spans="1:27" ht="12.75">
      <c r="A10" s="168" t="s">
        <v>82</v>
      </c>
      <c r="B10" s="167" t="s">
        <v>76</v>
      </c>
      <c r="C10" s="12">
        <v>41</v>
      </c>
      <c r="D10" s="12">
        <v>44</v>
      </c>
      <c r="E10" s="12">
        <v>37</v>
      </c>
      <c r="F10" s="12">
        <v>33</v>
      </c>
      <c r="G10" s="12">
        <v>39</v>
      </c>
      <c r="H10" s="12">
        <v>44</v>
      </c>
      <c r="I10" s="12">
        <v>47</v>
      </c>
      <c r="J10" s="12">
        <v>41</v>
      </c>
      <c r="K10" s="12">
        <v>43</v>
      </c>
      <c r="L10" s="12"/>
      <c r="M10" s="12"/>
      <c r="N10" s="12"/>
      <c r="O10" s="12"/>
      <c r="P10" s="12"/>
      <c r="Q10" s="1"/>
      <c r="R10" s="76">
        <f t="shared" si="0"/>
        <v>41</v>
      </c>
      <c r="S10" s="35">
        <f t="shared" si="1"/>
        <v>41.22222222222222</v>
      </c>
      <c r="T10" s="113">
        <f t="shared" si="2"/>
        <v>47</v>
      </c>
      <c r="U10" s="114" t="str">
        <f t="shared" si="3"/>
        <v> </v>
      </c>
      <c r="V10" s="115">
        <f t="shared" si="7"/>
        <v>41</v>
      </c>
      <c r="W10" s="116" t="str">
        <f t="shared" si="8"/>
        <v> </v>
      </c>
      <c r="X10" s="117">
        <f t="shared" si="4"/>
        <v>9</v>
      </c>
      <c r="Y10" s="66">
        <f t="shared" si="9"/>
        <v>41.22222222222222</v>
      </c>
      <c r="Z10" s="176">
        <f t="shared" si="5"/>
        <v>41.22222222222222</v>
      </c>
      <c r="AA10" s="142">
        <f t="shared" si="6"/>
      </c>
    </row>
    <row r="11" spans="1:27" ht="12.75">
      <c r="A11" s="169" t="s">
        <v>77</v>
      </c>
      <c r="B11" s="170" t="s">
        <v>76</v>
      </c>
      <c r="C11" s="12">
        <v>46</v>
      </c>
      <c r="D11" s="12">
        <v>32</v>
      </c>
      <c r="E11" s="12">
        <v>41</v>
      </c>
      <c r="F11" s="12">
        <v>41</v>
      </c>
      <c r="G11" s="12">
        <v>35</v>
      </c>
      <c r="H11" s="12"/>
      <c r="I11" s="12">
        <v>41</v>
      </c>
      <c r="J11" s="12"/>
      <c r="K11" s="12"/>
      <c r="L11" s="12"/>
      <c r="M11" s="12"/>
      <c r="N11" s="12"/>
      <c r="O11" s="12"/>
      <c r="P11" s="12"/>
      <c r="Q11" s="1"/>
      <c r="R11" s="76">
        <f t="shared" si="0"/>
        <v>39.333333333333336</v>
      </c>
      <c r="S11" s="35">
        <f t="shared" si="1"/>
        <v>39.54545454545455</v>
      </c>
      <c r="T11" s="113">
        <f t="shared" si="2"/>
        <v>46</v>
      </c>
      <c r="U11" s="114" t="str">
        <f t="shared" si="3"/>
        <v> </v>
      </c>
      <c r="V11" s="115">
        <f t="shared" si="7"/>
        <v>39.333333333333336</v>
      </c>
      <c r="W11" s="116" t="str">
        <f t="shared" si="8"/>
        <v> </v>
      </c>
      <c r="X11" s="117">
        <f t="shared" si="4"/>
        <v>6</v>
      </c>
      <c r="Y11" s="66">
        <f t="shared" si="9"/>
        <v>39.54545454545455</v>
      </c>
      <c r="Z11" s="176">
        <f t="shared" si="5"/>
        <v>39.54545454545455</v>
      </c>
      <c r="AA11" s="142">
        <f t="shared" si="6"/>
      </c>
    </row>
    <row r="12" spans="1:27" ht="12.75">
      <c r="A12" s="166" t="s">
        <v>248</v>
      </c>
      <c r="B12" s="167" t="s">
        <v>76</v>
      </c>
      <c r="C12" s="12">
        <v>35</v>
      </c>
      <c r="D12" s="12">
        <v>35</v>
      </c>
      <c r="E12" s="12">
        <v>34</v>
      </c>
      <c r="F12" s="12">
        <v>35</v>
      </c>
      <c r="G12" s="12">
        <v>40</v>
      </c>
      <c r="H12" s="12">
        <v>42</v>
      </c>
      <c r="I12" s="12">
        <v>46</v>
      </c>
      <c r="J12" s="12">
        <v>42</v>
      </c>
      <c r="K12" s="12">
        <v>42</v>
      </c>
      <c r="L12" s="12"/>
      <c r="M12" s="12"/>
      <c r="N12" s="12"/>
      <c r="O12" s="12"/>
      <c r="P12" s="12"/>
      <c r="Q12" s="1"/>
      <c r="R12" s="76">
        <f t="shared" si="0"/>
        <v>39</v>
      </c>
      <c r="S12" s="35">
        <f t="shared" si="1"/>
        <v>39.611111111111114</v>
      </c>
      <c r="T12" s="113">
        <f t="shared" si="2"/>
        <v>46</v>
      </c>
      <c r="U12" s="114" t="str">
        <f t="shared" si="3"/>
        <v> </v>
      </c>
      <c r="V12" s="115">
        <f t="shared" si="7"/>
        <v>39</v>
      </c>
      <c r="W12" s="116" t="str">
        <f t="shared" si="8"/>
        <v> </v>
      </c>
      <c r="X12" s="117">
        <f t="shared" si="4"/>
        <v>9</v>
      </c>
      <c r="Y12" s="66">
        <f t="shared" si="9"/>
        <v>39.611111111111114</v>
      </c>
      <c r="Z12" s="176">
        <f t="shared" si="5"/>
        <v>39.611111111111114</v>
      </c>
      <c r="AA12" s="142">
        <f t="shared" si="6"/>
      </c>
    </row>
    <row r="13" spans="1:27" ht="12.75">
      <c r="A13" s="166" t="s">
        <v>78</v>
      </c>
      <c r="B13" s="167" t="s">
        <v>76</v>
      </c>
      <c r="C13" s="12"/>
      <c r="D13" s="12"/>
      <c r="E13" s="12"/>
      <c r="F13" s="12"/>
      <c r="G13" s="12"/>
      <c r="H13" s="12">
        <v>32</v>
      </c>
      <c r="I13" s="12"/>
      <c r="J13" s="12">
        <v>33</v>
      </c>
      <c r="K13" s="12"/>
      <c r="L13" s="12"/>
      <c r="M13" s="12"/>
      <c r="N13" s="12"/>
      <c r="O13" s="12"/>
      <c r="P13" s="12"/>
      <c r="Q13" s="1"/>
      <c r="R13" s="76">
        <f t="shared" si="0"/>
        <v>32.5</v>
      </c>
      <c r="S13" s="35">
        <f t="shared" si="1"/>
        <v>36.2</v>
      </c>
      <c r="T13" s="113">
        <f t="shared" si="2"/>
        <v>33</v>
      </c>
      <c r="U13" s="114" t="str">
        <f t="shared" si="3"/>
        <v> </v>
      </c>
      <c r="V13" s="115" t="str">
        <f t="shared" si="7"/>
        <v> </v>
      </c>
      <c r="W13" s="116" t="str">
        <f t="shared" si="8"/>
        <v> </v>
      </c>
      <c r="X13" s="117">
        <f t="shared" si="4"/>
        <v>2</v>
      </c>
      <c r="Y13" s="66">
        <f t="shared" si="9"/>
      </c>
      <c r="Z13" s="176">
        <f t="shared" si="5"/>
      </c>
      <c r="AA13" s="142">
        <f t="shared" si="6"/>
      </c>
    </row>
    <row r="14" spans="1:27" ht="12.75">
      <c r="A14" s="166" t="s">
        <v>83</v>
      </c>
      <c r="B14" s="167" t="s">
        <v>76</v>
      </c>
      <c r="C14" s="12">
        <v>31</v>
      </c>
      <c r="D14" s="12">
        <v>31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"/>
      <c r="R14" s="76">
        <f t="shared" si="0"/>
        <v>31</v>
      </c>
      <c r="S14" s="35">
        <f t="shared" si="1"/>
        <v>33</v>
      </c>
      <c r="T14" s="113">
        <f t="shared" si="2"/>
        <v>31</v>
      </c>
      <c r="U14" s="114" t="str">
        <f t="shared" si="3"/>
        <v> </v>
      </c>
      <c r="V14" s="115" t="str">
        <f t="shared" si="7"/>
        <v> </v>
      </c>
      <c r="W14" s="116" t="str">
        <f t="shared" si="8"/>
        <v> </v>
      </c>
      <c r="X14" s="117">
        <f t="shared" si="4"/>
        <v>2</v>
      </c>
      <c r="Y14" s="66">
        <f t="shared" si="9"/>
      </c>
      <c r="Z14" s="176">
        <f t="shared" si="5"/>
      </c>
      <c r="AA14" s="142">
        <f t="shared" si="6"/>
      </c>
    </row>
    <row r="15" spans="1:27" ht="12.75">
      <c r="A15" s="168" t="s">
        <v>237</v>
      </c>
      <c r="B15" s="167" t="s">
        <v>76</v>
      </c>
      <c r="C15" s="12">
        <v>30</v>
      </c>
      <c r="D15" s="12">
        <v>33</v>
      </c>
      <c r="E15" s="12">
        <v>29</v>
      </c>
      <c r="F15" s="12">
        <v>33</v>
      </c>
      <c r="G15" s="12">
        <v>32</v>
      </c>
      <c r="H15" s="12">
        <v>37</v>
      </c>
      <c r="I15" s="12">
        <v>27</v>
      </c>
      <c r="J15" s="12">
        <v>31</v>
      </c>
      <c r="K15" s="12">
        <v>34</v>
      </c>
      <c r="L15" s="12"/>
      <c r="M15" s="12"/>
      <c r="N15" s="12"/>
      <c r="O15" s="12"/>
      <c r="P15" s="12"/>
      <c r="Q15" s="1"/>
      <c r="R15" s="76">
        <f t="shared" si="0"/>
        <v>31.77777777777778</v>
      </c>
      <c r="S15" s="35">
        <f t="shared" si="1"/>
        <v>33.666666666666664</v>
      </c>
      <c r="T15" s="113">
        <f t="shared" si="2"/>
        <v>37</v>
      </c>
      <c r="U15" s="114" t="str">
        <f t="shared" si="3"/>
        <v> </v>
      </c>
      <c r="V15" s="115">
        <f t="shared" si="7"/>
        <v>31.77777777777778</v>
      </c>
      <c r="W15" s="116" t="str">
        <f t="shared" si="8"/>
        <v> </v>
      </c>
      <c r="X15" s="117">
        <f t="shared" si="4"/>
        <v>9</v>
      </c>
      <c r="Y15" s="66">
        <f t="shared" si="9"/>
        <v>33.666666666666664</v>
      </c>
      <c r="Z15" s="176">
        <f t="shared" si="5"/>
        <v>33.666666666666664</v>
      </c>
      <c r="AA15" s="142">
        <f t="shared" si="6"/>
      </c>
    </row>
    <row r="16" spans="1:27" ht="12.75">
      <c r="A16" s="166" t="s">
        <v>79</v>
      </c>
      <c r="B16" s="167" t="s">
        <v>76</v>
      </c>
      <c r="C16" s="12">
        <v>28</v>
      </c>
      <c r="D16" s="12">
        <v>38</v>
      </c>
      <c r="E16" s="12">
        <v>34</v>
      </c>
      <c r="F16" s="12"/>
      <c r="G16" s="12"/>
      <c r="H16" s="12"/>
      <c r="I16" s="12">
        <v>35</v>
      </c>
      <c r="J16" s="12">
        <v>43</v>
      </c>
      <c r="K16" s="12"/>
      <c r="L16" s="12"/>
      <c r="M16" s="12"/>
      <c r="N16" s="12"/>
      <c r="O16" s="12"/>
      <c r="P16" s="12"/>
      <c r="Q16" s="1"/>
      <c r="R16" s="76">
        <f t="shared" si="0"/>
        <v>35.6</v>
      </c>
      <c r="S16" s="35">
        <f t="shared" si="1"/>
        <v>38.5</v>
      </c>
      <c r="T16" s="113">
        <f t="shared" si="2"/>
        <v>43</v>
      </c>
      <c r="U16" s="114" t="str">
        <f t="shared" si="3"/>
        <v> </v>
      </c>
      <c r="V16" s="115" t="str">
        <f t="shared" si="7"/>
        <v> </v>
      </c>
      <c r="W16" s="116" t="str">
        <f t="shared" si="8"/>
        <v> </v>
      </c>
      <c r="X16" s="117">
        <f t="shared" si="4"/>
        <v>5</v>
      </c>
      <c r="Y16" s="66">
        <f t="shared" si="9"/>
        <v>38.5</v>
      </c>
      <c r="Z16" s="176">
        <f t="shared" si="5"/>
        <v>38.5</v>
      </c>
      <c r="AA16" s="142">
        <f t="shared" si="6"/>
      </c>
    </row>
    <row r="17" spans="1:27" ht="12.75">
      <c r="A17" s="168" t="s">
        <v>84</v>
      </c>
      <c r="B17" s="167" t="s">
        <v>76</v>
      </c>
      <c r="C17" s="12">
        <v>38</v>
      </c>
      <c r="D17" s="12">
        <v>29</v>
      </c>
      <c r="E17" s="12">
        <v>40</v>
      </c>
      <c r="F17" s="12">
        <v>34</v>
      </c>
      <c r="G17" s="12">
        <v>41</v>
      </c>
      <c r="H17" s="12">
        <v>30</v>
      </c>
      <c r="I17" s="12">
        <v>37</v>
      </c>
      <c r="J17" s="12">
        <v>43</v>
      </c>
      <c r="K17" s="12"/>
      <c r="L17" s="12"/>
      <c r="M17" s="12"/>
      <c r="N17" s="12"/>
      <c r="O17" s="12"/>
      <c r="P17" s="12"/>
      <c r="Q17" s="1"/>
      <c r="R17" s="76">
        <f t="shared" si="0"/>
        <v>36.5</v>
      </c>
      <c r="S17" s="35">
        <f t="shared" si="1"/>
        <v>37.5</v>
      </c>
      <c r="T17" s="113">
        <f t="shared" si="2"/>
        <v>43</v>
      </c>
      <c r="U17" s="114" t="str">
        <f t="shared" si="3"/>
        <v> </v>
      </c>
      <c r="V17" s="115">
        <f t="shared" si="7"/>
        <v>36.5</v>
      </c>
      <c r="W17" s="116" t="str">
        <f t="shared" si="8"/>
        <v> </v>
      </c>
      <c r="X17" s="117">
        <f t="shared" si="4"/>
        <v>8</v>
      </c>
      <c r="Y17" s="66">
        <f t="shared" si="9"/>
        <v>37.5</v>
      </c>
      <c r="Z17" s="176">
        <f t="shared" si="5"/>
        <v>37.5</v>
      </c>
      <c r="AA17" s="142">
        <f t="shared" si="6"/>
      </c>
    </row>
    <row r="18" spans="1:27" ht="12.75">
      <c r="A18" s="169" t="s">
        <v>85</v>
      </c>
      <c r="B18" s="170" t="s">
        <v>76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"/>
      <c r="R18" s="76">
        <f t="shared" si="0"/>
      </c>
      <c r="S18" s="35">
        <f t="shared" si="1"/>
      </c>
      <c r="T18" s="113">
        <f t="shared" si="2"/>
      </c>
      <c r="U18" s="114">
        <f t="shared" si="3"/>
      </c>
      <c r="V18" s="115" t="str">
        <f t="shared" si="7"/>
        <v> </v>
      </c>
      <c r="W18" s="116" t="str">
        <f t="shared" si="8"/>
        <v> </v>
      </c>
      <c r="X18" s="117">
        <f t="shared" si="4"/>
      </c>
      <c r="Y18" s="66">
        <f t="shared" si="9"/>
      </c>
      <c r="Z18" s="176">
        <f t="shared" si="5"/>
      </c>
      <c r="AA18" s="142">
        <f t="shared" si="6"/>
      </c>
    </row>
    <row r="19" spans="1:27" ht="12.75">
      <c r="A19" s="166" t="s">
        <v>220</v>
      </c>
      <c r="B19" s="167" t="s">
        <v>76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"/>
      <c r="R19" s="76">
        <f t="shared" si="0"/>
      </c>
      <c r="S19" s="35">
        <f t="shared" si="1"/>
        <v>39</v>
      </c>
      <c r="T19" s="113">
        <f t="shared" si="2"/>
      </c>
      <c r="U19" s="114">
        <f t="shared" si="3"/>
      </c>
      <c r="V19" s="115" t="str">
        <f t="shared" si="7"/>
        <v> </v>
      </c>
      <c r="W19" s="116" t="str">
        <f t="shared" si="8"/>
        <v> </v>
      </c>
      <c r="X19" s="117">
        <f t="shared" si="4"/>
      </c>
      <c r="Y19" s="66">
        <f t="shared" si="9"/>
      </c>
      <c r="Z19" s="176">
        <f t="shared" si="5"/>
      </c>
      <c r="AA19" s="142">
        <f t="shared" si="6"/>
      </c>
    </row>
    <row r="20" spans="1:27" ht="13.5" thickBot="1">
      <c r="A20" s="166" t="s">
        <v>219</v>
      </c>
      <c r="B20" s="167" t="s">
        <v>76</v>
      </c>
      <c r="C20" s="12">
        <v>39</v>
      </c>
      <c r="D20" s="12"/>
      <c r="E20" s="12">
        <v>42</v>
      </c>
      <c r="F20" s="12">
        <v>45</v>
      </c>
      <c r="G20" s="12">
        <v>35</v>
      </c>
      <c r="H20" s="12">
        <v>40</v>
      </c>
      <c r="I20" s="12">
        <v>36</v>
      </c>
      <c r="J20" s="12">
        <v>44</v>
      </c>
      <c r="K20" s="12">
        <v>47</v>
      </c>
      <c r="L20" s="12"/>
      <c r="M20" s="12"/>
      <c r="N20" s="12"/>
      <c r="O20" s="12"/>
      <c r="P20" s="12"/>
      <c r="Q20" s="1"/>
      <c r="R20" s="76">
        <f t="shared" si="0"/>
        <v>41</v>
      </c>
      <c r="S20" s="35">
        <f t="shared" si="1"/>
        <v>40.88235294117647</v>
      </c>
      <c r="T20" s="113">
        <f t="shared" si="2"/>
        <v>47</v>
      </c>
      <c r="U20" s="114" t="str">
        <f t="shared" si="3"/>
        <v> </v>
      </c>
      <c r="V20" s="115">
        <f t="shared" si="7"/>
        <v>41</v>
      </c>
      <c r="W20" s="116" t="str">
        <f t="shared" si="8"/>
        <v> </v>
      </c>
      <c r="X20" s="117">
        <f t="shared" si="4"/>
        <v>8</v>
      </c>
      <c r="Y20" s="66">
        <f t="shared" si="9"/>
        <v>40.88235294117647</v>
      </c>
      <c r="Z20" s="176">
        <f t="shared" si="5"/>
        <v>40.88235294117647</v>
      </c>
      <c r="AA20" s="142">
        <f t="shared" si="6"/>
      </c>
    </row>
    <row r="21" spans="1:27" ht="12.75" hidden="1">
      <c r="A21" s="166"/>
      <c r="B21" s="167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"/>
      <c r="R21" s="76">
        <f t="shared" si="0"/>
      </c>
      <c r="S21" s="35">
        <f aca="true" t="shared" si="10" ref="S21:S42">IF((COUNT(C21:P21,C73:P73))&lt;1,"",(AVERAGE(C21:P21,C73:P73)))</f>
      </c>
      <c r="T21" s="113">
        <f t="shared" si="2"/>
      </c>
      <c r="U21" s="114">
        <f t="shared" si="3"/>
      </c>
      <c r="V21" s="115" t="str">
        <f t="shared" si="7"/>
        <v> </v>
      </c>
      <c r="W21" s="116" t="str">
        <f t="shared" si="8"/>
        <v> </v>
      </c>
      <c r="X21" s="117">
        <f t="shared" si="4"/>
      </c>
      <c r="Y21" s="66">
        <f t="shared" si="9"/>
      </c>
      <c r="Z21" s="176">
        <f t="shared" si="5"/>
      </c>
      <c r="AA21" s="142">
        <f t="shared" si="6"/>
      </c>
    </row>
    <row r="22" spans="1:27" ht="12.75" customHeight="1" hidden="1">
      <c r="A22" s="166"/>
      <c r="B22" s="167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"/>
      <c r="R22" s="76">
        <f t="shared" si="0"/>
      </c>
      <c r="S22" s="35">
        <f t="shared" si="10"/>
      </c>
      <c r="T22" s="113">
        <f t="shared" si="2"/>
      </c>
      <c r="U22" s="114">
        <f t="shared" si="3"/>
      </c>
      <c r="V22" s="115" t="str">
        <f t="shared" si="7"/>
        <v> </v>
      </c>
      <c r="W22" s="116" t="str">
        <f t="shared" si="8"/>
        <v> </v>
      </c>
      <c r="X22" s="117">
        <f t="shared" si="4"/>
      </c>
      <c r="Y22" s="66">
        <f t="shared" si="9"/>
      </c>
      <c r="Z22" s="142">
        <f t="shared" si="5"/>
      </c>
      <c r="AA22" s="66">
        <f t="shared" si="6"/>
      </c>
    </row>
    <row r="23" spans="1:27" ht="12.75" customHeight="1" hidden="1">
      <c r="A23" s="166"/>
      <c r="B23" s="167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"/>
      <c r="R23" s="76">
        <f t="shared" si="0"/>
      </c>
      <c r="S23" s="35">
        <f t="shared" si="10"/>
      </c>
      <c r="T23" s="113">
        <f t="shared" si="2"/>
      </c>
      <c r="U23" s="114">
        <f t="shared" si="3"/>
      </c>
      <c r="V23" s="115" t="str">
        <f t="shared" si="7"/>
        <v> </v>
      </c>
      <c r="W23" s="116" t="str">
        <f t="shared" si="8"/>
        <v> </v>
      </c>
      <c r="X23" s="117">
        <f t="shared" si="4"/>
      </c>
      <c r="Y23" s="66">
        <f t="shared" si="9"/>
      </c>
      <c r="Z23" s="142">
        <f t="shared" si="5"/>
      </c>
      <c r="AA23" s="66">
        <f t="shared" si="6"/>
      </c>
    </row>
    <row r="24" spans="1:27" ht="12.75" customHeight="1" hidden="1">
      <c r="A24" s="94"/>
      <c r="B24" s="8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"/>
      <c r="R24" s="76">
        <f t="shared" si="0"/>
      </c>
      <c r="S24" s="35">
        <f t="shared" si="10"/>
      </c>
      <c r="T24" s="113">
        <f t="shared" si="2"/>
      </c>
      <c r="U24" s="114">
        <f t="shared" si="3"/>
      </c>
      <c r="V24" s="115" t="str">
        <f t="shared" si="7"/>
        <v> </v>
      </c>
      <c r="W24" s="116" t="str">
        <f t="shared" si="8"/>
        <v> </v>
      </c>
      <c r="X24" s="117">
        <f t="shared" si="4"/>
      </c>
      <c r="Y24" s="66">
        <f t="shared" si="9"/>
      </c>
      <c r="Z24" s="66">
        <f aca="true" t="shared" si="11" ref="Z24:Z42">IF((COUNT(D24:Q24,D76:Q76))&lt;8,"",(AVERAGE(D24:Q24,D76:Q76)))</f>
      </c>
      <c r="AA24" s="66">
        <f aca="true" t="shared" si="12" ref="AA24:AA42">IF((COUNT(E24:R24,E76:R76))&lt;8,"",(AVERAGE(E24:R24,E76:R76)))</f>
      </c>
    </row>
    <row r="25" spans="1:27" ht="12.75" customHeight="1" hidden="1">
      <c r="A25" s="15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"/>
      <c r="R25" s="76">
        <f t="shared" si="0"/>
      </c>
      <c r="S25" s="35">
        <f t="shared" si="10"/>
      </c>
      <c r="T25" s="113">
        <f t="shared" si="2"/>
      </c>
      <c r="U25" s="114">
        <f t="shared" si="3"/>
      </c>
      <c r="V25" s="115" t="str">
        <f t="shared" si="7"/>
        <v> </v>
      </c>
      <c r="W25" s="116" t="str">
        <f t="shared" si="8"/>
        <v> </v>
      </c>
      <c r="X25" s="117">
        <f t="shared" si="4"/>
      </c>
      <c r="Y25" s="66">
        <f t="shared" si="9"/>
      </c>
      <c r="Z25" s="66">
        <f t="shared" si="11"/>
      </c>
      <c r="AA25" s="66">
        <f t="shared" si="12"/>
      </c>
    </row>
    <row r="26" spans="1:27" ht="12.75" customHeight="1" hidden="1">
      <c r="A26" s="15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"/>
      <c r="R26" s="76">
        <f t="shared" si="0"/>
      </c>
      <c r="S26" s="35">
        <f t="shared" si="10"/>
      </c>
      <c r="T26" s="113">
        <f t="shared" si="2"/>
      </c>
      <c r="U26" s="114">
        <f t="shared" si="3"/>
      </c>
      <c r="V26" s="115" t="str">
        <f t="shared" si="7"/>
        <v> </v>
      </c>
      <c r="W26" s="116" t="str">
        <f t="shared" si="8"/>
        <v> </v>
      </c>
      <c r="X26" s="117">
        <f t="shared" si="4"/>
      </c>
      <c r="Y26" s="66">
        <f t="shared" si="9"/>
      </c>
      <c r="Z26" s="66">
        <f t="shared" si="11"/>
      </c>
      <c r="AA26" s="66">
        <f t="shared" si="12"/>
      </c>
    </row>
    <row r="27" spans="1:27" ht="12.75" customHeight="1" hidden="1">
      <c r="A27" s="15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"/>
      <c r="R27" s="76">
        <f t="shared" si="0"/>
      </c>
      <c r="S27" s="35">
        <f t="shared" si="10"/>
      </c>
      <c r="T27" s="113">
        <f t="shared" si="2"/>
      </c>
      <c r="U27" s="114">
        <f t="shared" si="3"/>
      </c>
      <c r="V27" s="115" t="str">
        <f t="shared" si="7"/>
        <v> </v>
      </c>
      <c r="W27" s="116" t="str">
        <f t="shared" si="8"/>
        <v> </v>
      </c>
      <c r="X27" s="117">
        <f t="shared" si="4"/>
      </c>
      <c r="Y27" s="66">
        <f t="shared" si="9"/>
      </c>
      <c r="Z27" s="66">
        <f t="shared" si="11"/>
      </c>
      <c r="AA27" s="66">
        <f t="shared" si="12"/>
      </c>
    </row>
    <row r="28" spans="1:27" ht="12.75" customHeight="1" hidden="1">
      <c r="A28" s="15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"/>
      <c r="R28" s="76">
        <f t="shared" si="0"/>
      </c>
      <c r="S28" s="35">
        <f t="shared" si="10"/>
      </c>
      <c r="T28" s="113">
        <f t="shared" si="2"/>
      </c>
      <c r="U28" s="114">
        <f t="shared" si="3"/>
      </c>
      <c r="V28" s="115" t="str">
        <f t="shared" si="7"/>
        <v> </v>
      </c>
      <c r="W28" s="116" t="str">
        <f t="shared" si="8"/>
        <v> </v>
      </c>
      <c r="X28" s="117">
        <f t="shared" si="4"/>
      </c>
      <c r="Y28" s="66">
        <f t="shared" si="9"/>
      </c>
      <c r="Z28" s="66">
        <f t="shared" si="11"/>
      </c>
      <c r="AA28" s="66">
        <f t="shared" si="12"/>
      </c>
    </row>
    <row r="29" spans="1:27" ht="12.75" customHeight="1" hidden="1">
      <c r="A29" s="15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"/>
      <c r="R29" s="76">
        <f t="shared" si="0"/>
      </c>
      <c r="S29" s="35">
        <f t="shared" si="10"/>
      </c>
      <c r="T29" s="113">
        <f t="shared" si="2"/>
      </c>
      <c r="U29" s="114">
        <f t="shared" si="3"/>
      </c>
      <c r="V29" s="115" t="str">
        <f t="shared" si="7"/>
        <v> </v>
      </c>
      <c r="W29" s="116" t="str">
        <f t="shared" si="8"/>
        <v> </v>
      </c>
      <c r="X29" s="117">
        <f t="shared" si="4"/>
      </c>
      <c r="Y29" s="66">
        <f t="shared" si="9"/>
      </c>
      <c r="Z29" s="66">
        <f t="shared" si="11"/>
      </c>
      <c r="AA29" s="66">
        <f t="shared" si="12"/>
      </c>
    </row>
    <row r="30" spans="1:27" ht="12.75" customHeight="1" hidden="1">
      <c r="A30" s="15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"/>
      <c r="R30" s="76">
        <f t="shared" si="0"/>
      </c>
      <c r="S30" s="35">
        <f t="shared" si="10"/>
      </c>
      <c r="T30" s="113">
        <f t="shared" si="2"/>
      </c>
      <c r="U30" s="114">
        <f t="shared" si="3"/>
      </c>
      <c r="V30" s="115" t="str">
        <f t="shared" si="7"/>
        <v> </v>
      </c>
      <c r="W30" s="116" t="str">
        <f t="shared" si="8"/>
        <v> </v>
      </c>
      <c r="X30" s="117">
        <f t="shared" si="4"/>
      </c>
      <c r="Y30" s="66">
        <f t="shared" si="9"/>
      </c>
      <c r="Z30" s="66">
        <f t="shared" si="11"/>
      </c>
      <c r="AA30" s="66">
        <f t="shared" si="12"/>
      </c>
    </row>
    <row r="31" spans="1:27" ht="12.75" customHeight="1" hidden="1">
      <c r="A31" s="15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"/>
      <c r="R31" s="76">
        <f t="shared" si="0"/>
      </c>
      <c r="S31" s="35">
        <f t="shared" si="10"/>
      </c>
      <c r="T31" s="113">
        <f t="shared" si="2"/>
      </c>
      <c r="U31" s="114">
        <f t="shared" si="3"/>
      </c>
      <c r="V31" s="115" t="str">
        <f t="shared" si="7"/>
        <v> </v>
      </c>
      <c r="W31" s="116" t="str">
        <f t="shared" si="8"/>
        <v> </v>
      </c>
      <c r="X31" s="117">
        <f t="shared" si="4"/>
      </c>
      <c r="Y31" s="66">
        <f t="shared" si="9"/>
      </c>
      <c r="Z31" s="66">
        <f t="shared" si="11"/>
      </c>
      <c r="AA31" s="66">
        <f t="shared" si="12"/>
      </c>
    </row>
    <row r="32" spans="1:27" ht="12.75" customHeight="1" hidden="1">
      <c r="A32" s="15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"/>
      <c r="R32" s="76">
        <f t="shared" si="0"/>
      </c>
      <c r="S32" s="35">
        <f t="shared" si="10"/>
      </c>
      <c r="T32" s="113">
        <f t="shared" si="2"/>
      </c>
      <c r="U32" s="114">
        <f t="shared" si="3"/>
      </c>
      <c r="V32" s="115" t="str">
        <f t="shared" si="7"/>
        <v> </v>
      </c>
      <c r="W32" s="116" t="str">
        <f t="shared" si="8"/>
        <v> </v>
      </c>
      <c r="X32" s="117">
        <f t="shared" si="4"/>
      </c>
      <c r="Y32" s="66">
        <f t="shared" si="9"/>
      </c>
      <c r="Z32" s="66">
        <f t="shared" si="11"/>
      </c>
      <c r="AA32" s="66">
        <f t="shared" si="12"/>
      </c>
    </row>
    <row r="33" spans="1:27" ht="12.75" customHeight="1" hidden="1">
      <c r="A33" s="15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"/>
      <c r="R33" s="76">
        <f t="shared" si="0"/>
      </c>
      <c r="S33" s="35">
        <f t="shared" si="10"/>
      </c>
      <c r="T33" s="113">
        <f t="shared" si="2"/>
      </c>
      <c r="U33" s="114">
        <f t="shared" si="3"/>
      </c>
      <c r="V33" s="115" t="str">
        <f t="shared" si="7"/>
        <v> </v>
      </c>
      <c r="W33" s="116" t="str">
        <f t="shared" si="8"/>
        <v> </v>
      </c>
      <c r="X33" s="117">
        <f t="shared" si="4"/>
      </c>
      <c r="Y33" s="66">
        <f t="shared" si="9"/>
      </c>
      <c r="Z33" s="66">
        <f t="shared" si="11"/>
      </c>
      <c r="AA33" s="66">
        <f t="shared" si="12"/>
      </c>
    </row>
    <row r="34" spans="1:27" ht="12.75" customHeight="1" hidden="1">
      <c r="A34" s="15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"/>
      <c r="R34" s="76">
        <f t="shared" si="0"/>
      </c>
      <c r="S34" s="35">
        <f t="shared" si="10"/>
      </c>
      <c r="T34" s="113">
        <f t="shared" si="2"/>
      </c>
      <c r="U34" s="114">
        <f t="shared" si="3"/>
      </c>
      <c r="V34" s="115" t="str">
        <f t="shared" si="7"/>
        <v> </v>
      </c>
      <c r="W34" s="116" t="str">
        <f t="shared" si="8"/>
        <v> </v>
      </c>
      <c r="X34" s="117">
        <f t="shared" si="4"/>
      </c>
      <c r="Y34" s="66">
        <f t="shared" si="9"/>
      </c>
      <c r="Z34" s="66">
        <f t="shared" si="11"/>
      </c>
      <c r="AA34" s="66">
        <f t="shared" si="12"/>
      </c>
    </row>
    <row r="35" spans="1:27" ht="12.75" customHeight="1" hidden="1">
      <c r="A35" s="15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"/>
      <c r="R35" s="76">
        <f t="shared" si="0"/>
      </c>
      <c r="S35" s="35">
        <f t="shared" si="10"/>
      </c>
      <c r="T35" s="113">
        <f t="shared" si="2"/>
      </c>
      <c r="U35" s="114">
        <f t="shared" si="3"/>
      </c>
      <c r="V35" s="115" t="str">
        <f t="shared" si="7"/>
        <v> </v>
      </c>
      <c r="W35" s="116" t="str">
        <f t="shared" si="8"/>
        <v> </v>
      </c>
      <c r="X35" s="117">
        <f t="shared" si="4"/>
      </c>
      <c r="Y35" s="66">
        <f t="shared" si="9"/>
      </c>
      <c r="Z35" s="66">
        <f t="shared" si="11"/>
      </c>
      <c r="AA35" s="66">
        <f t="shared" si="12"/>
      </c>
    </row>
    <row r="36" spans="1:27" ht="12.75" customHeight="1" hidden="1">
      <c r="A36" s="15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"/>
      <c r="R36" s="76">
        <f t="shared" si="0"/>
      </c>
      <c r="S36" s="35">
        <f t="shared" si="10"/>
      </c>
      <c r="T36" s="113">
        <f t="shared" si="2"/>
      </c>
      <c r="U36" s="114">
        <f t="shared" si="3"/>
      </c>
      <c r="V36" s="115" t="str">
        <f t="shared" si="7"/>
        <v> </v>
      </c>
      <c r="W36" s="116" t="str">
        <f t="shared" si="8"/>
        <v> </v>
      </c>
      <c r="X36" s="117">
        <f t="shared" si="4"/>
      </c>
      <c r="Y36" s="66">
        <f t="shared" si="9"/>
      </c>
      <c r="Z36" s="66">
        <f t="shared" si="11"/>
      </c>
      <c r="AA36" s="66">
        <f t="shared" si="12"/>
      </c>
    </row>
    <row r="37" spans="1:27" ht="12.75" customHeight="1" hidden="1">
      <c r="A37" s="15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"/>
      <c r="R37" s="76">
        <f t="shared" si="0"/>
      </c>
      <c r="S37" s="35">
        <f t="shared" si="10"/>
      </c>
      <c r="T37" s="113">
        <f t="shared" si="2"/>
      </c>
      <c r="U37" s="114">
        <f t="shared" si="3"/>
      </c>
      <c r="V37" s="115" t="str">
        <f t="shared" si="7"/>
        <v> </v>
      </c>
      <c r="W37" s="116" t="str">
        <f t="shared" si="8"/>
        <v> </v>
      </c>
      <c r="X37" s="117">
        <f t="shared" si="4"/>
      </c>
      <c r="Y37" s="66">
        <f t="shared" si="9"/>
      </c>
      <c r="Z37" s="66">
        <f t="shared" si="11"/>
      </c>
      <c r="AA37" s="66">
        <f t="shared" si="12"/>
      </c>
    </row>
    <row r="38" spans="1:27" ht="12.75" customHeight="1" hidden="1">
      <c r="A38" s="15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"/>
      <c r="R38" s="76">
        <f t="shared" si="0"/>
      </c>
      <c r="S38" s="35">
        <f t="shared" si="10"/>
      </c>
      <c r="T38" s="113">
        <f t="shared" si="2"/>
      </c>
      <c r="U38" s="114">
        <f t="shared" si="3"/>
      </c>
      <c r="V38" s="115" t="str">
        <f t="shared" si="7"/>
        <v> </v>
      </c>
      <c r="W38" s="116" t="str">
        <f t="shared" si="8"/>
        <v> </v>
      </c>
      <c r="X38" s="117">
        <f t="shared" si="4"/>
      </c>
      <c r="Y38" s="66">
        <f t="shared" si="9"/>
      </c>
      <c r="Z38" s="66">
        <f t="shared" si="11"/>
      </c>
      <c r="AA38" s="66">
        <f t="shared" si="12"/>
      </c>
    </row>
    <row r="39" spans="1:27" ht="12.75" customHeight="1" hidden="1">
      <c r="A39" s="15"/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"/>
      <c r="R39" s="76">
        <f t="shared" si="0"/>
      </c>
      <c r="S39" s="35">
        <f t="shared" si="10"/>
      </c>
      <c r="T39" s="113">
        <f t="shared" si="2"/>
      </c>
      <c r="U39" s="114">
        <f t="shared" si="3"/>
      </c>
      <c r="V39" s="115" t="str">
        <f t="shared" si="7"/>
        <v> </v>
      </c>
      <c r="W39" s="116" t="str">
        <f t="shared" si="8"/>
        <v> </v>
      </c>
      <c r="X39" s="117">
        <f t="shared" si="4"/>
      </c>
      <c r="Y39" s="66">
        <f t="shared" si="9"/>
      </c>
      <c r="Z39" s="66">
        <f t="shared" si="11"/>
      </c>
      <c r="AA39" s="66">
        <f t="shared" si="12"/>
      </c>
    </row>
    <row r="40" spans="1:27" ht="12.75" customHeight="1" hidden="1">
      <c r="A40" s="15"/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"/>
      <c r="R40" s="76">
        <f t="shared" si="0"/>
      </c>
      <c r="S40" s="35">
        <f t="shared" si="10"/>
      </c>
      <c r="T40" s="113">
        <f t="shared" si="2"/>
      </c>
      <c r="U40" s="114">
        <f t="shared" si="3"/>
      </c>
      <c r="V40" s="115" t="str">
        <f t="shared" si="7"/>
        <v> </v>
      </c>
      <c r="W40" s="116" t="str">
        <f t="shared" si="8"/>
        <v> </v>
      </c>
      <c r="X40" s="117">
        <f t="shared" si="4"/>
      </c>
      <c r="Y40" s="66">
        <f t="shared" si="9"/>
      </c>
      <c r="Z40" s="66">
        <f t="shared" si="11"/>
      </c>
      <c r="AA40" s="66">
        <f t="shared" si="12"/>
      </c>
    </row>
    <row r="41" spans="1:27" ht="12.75" customHeight="1" hidden="1">
      <c r="A41" s="15"/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"/>
      <c r="R41" s="76">
        <f t="shared" si="0"/>
      </c>
      <c r="S41" s="35">
        <f t="shared" si="10"/>
      </c>
      <c r="T41" s="113">
        <f t="shared" si="2"/>
      </c>
      <c r="U41" s="114">
        <f t="shared" si="3"/>
      </c>
      <c r="V41" s="115" t="str">
        <f t="shared" si="7"/>
        <v> </v>
      </c>
      <c r="W41" s="116" t="str">
        <f t="shared" si="8"/>
        <v> </v>
      </c>
      <c r="X41" s="117">
        <f t="shared" si="4"/>
      </c>
      <c r="Y41" s="66">
        <f t="shared" si="9"/>
      </c>
      <c r="Z41" s="66">
        <f t="shared" si="11"/>
      </c>
      <c r="AA41" s="66">
        <f t="shared" si="12"/>
      </c>
    </row>
    <row r="42" spans="1:27" ht="13.5" customHeight="1" hidden="1" thickBot="1">
      <c r="A42" s="15"/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"/>
      <c r="R42" s="77">
        <f t="shared" si="0"/>
      </c>
      <c r="S42" s="35">
        <f t="shared" si="10"/>
      </c>
      <c r="T42" s="118">
        <f t="shared" si="2"/>
      </c>
      <c r="U42" s="119">
        <f t="shared" si="3"/>
      </c>
      <c r="V42" s="115" t="str">
        <f t="shared" si="7"/>
        <v> </v>
      </c>
      <c r="W42" s="116" t="str">
        <f t="shared" si="8"/>
        <v> </v>
      </c>
      <c r="X42" s="120">
        <f t="shared" si="4"/>
      </c>
      <c r="Y42" s="66">
        <f t="shared" si="9"/>
      </c>
      <c r="Z42" s="67">
        <f t="shared" si="11"/>
      </c>
      <c r="AA42" s="67">
        <f t="shared" si="12"/>
      </c>
    </row>
    <row r="43" spans="1:27" ht="13.5" thickBot="1">
      <c r="A43" s="1"/>
      <c r="B43" s="5"/>
      <c r="C43" s="6">
        <f aca="true" t="shared" si="13" ref="C43:P43">IF(SUM(C4:C42)=0,"",SUM(C4:C42))</f>
        <v>361</v>
      </c>
      <c r="D43" s="6">
        <f t="shared" si="13"/>
        <v>354</v>
      </c>
      <c r="E43" s="90">
        <f>IF(SUM(E4:E42)=0,"",SUM(E4:E42))</f>
        <v>372</v>
      </c>
      <c r="F43" s="6">
        <f t="shared" si="13"/>
        <v>367</v>
      </c>
      <c r="G43" s="6">
        <f t="shared" si="13"/>
        <v>365</v>
      </c>
      <c r="H43" s="6">
        <f t="shared" si="13"/>
        <v>365</v>
      </c>
      <c r="I43" s="6">
        <f t="shared" si="13"/>
        <v>389</v>
      </c>
      <c r="J43" s="6">
        <f t="shared" si="13"/>
        <v>386</v>
      </c>
      <c r="K43" s="6">
        <f t="shared" si="13"/>
        <v>387</v>
      </c>
      <c r="L43" s="6">
        <f t="shared" si="13"/>
      </c>
      <c r="M43" s="6">
        <f t="shared" si="13"/>
      </c>
      <c r="N43" s="6">
        <f t="shared" si="13"/>
      </c>
      <c r="O43" s="6">
        <f t="shared" si="13"/>
      </c>
      <c r="P43" s="6">
        <f t="shared" si="13"/>
      </c>
      <c r="Q43" s="1"/>
      <c r="R43" s="17">
        <f t="shared" si="0"/>
        <v>371.77777777777777</v>
      </c>
      <c r="S43" s="17">
        <f>IF((COUNT(C43:P43,C95:P95))&lt;1,"",IF(COUNT(C95:P95)&lt;1,AVERAGE(C43:P43),IF(COUNT(C43:P43)&lt;1,AVERAGE(C95:P95),AVERAGE(C43:P43,C95:P95))))</f>
        <v>378.22222222222223</v>
      </c>
      <c r="T43" s="19">
        <f>IF(SUM(T4:T42)&lt;1,"",MAX(T4:T42))</f>
        <v>47</v>
      </c>
      <c r="U43" s="19">
        <f>IF(SUM(U4:U42)&lt;1,"",MAX(U4:U42))</f>
        <v>30</v>
      </c>
      <c r="V43" s="17">
        <f>IF(SUM(V4:V42)&lt;1,"",(MAX(V4:V42)))</f>
        <v>41</v>
      </c>
      <c r="W43" s="17">
        <f>IF(SUM(W4:W42)&lt;1,"",(MAX(W4:W42)))</f>
      </c>
      <c r="X43" s="121">
        <f>IF((COUNT(C43:P43))&lt;1,"",+COUNT(C43:P43))</f>
        <v>9</v>
      </c>
      <c r="Y43" s="78">
        <f>IF(MAX(Y$4:Y$42)&lt;1,"",MAX(Y$4:Y$42))</f>
        <v>41.22222222222222</v>
      </c>
      <c r="Z43" s="78">
        <f>IF(MAX(Z$4:Z$42)&lt;1,"",MAX(Z$4:Z$42))</f>
        <v>41.22222222222222</v>
      </c>
      <c r="AA43" s="78">
        <f>IF(MAX(AA$4:AA$42)&lt;1,"",MAX(AA$4:AA$42))</f>
      </c>
    </row>
    <row r="44" spans="1:25" ht="13.5" thickBot="1">
      <c r="A44" s="1"/>
      <c r="B44" s="1"/>
      <c r="C44" s="5" t="s">
        <v>46</v>
      </c>
      <c r="D44" s="5" t="s">
        <v>19</v>
      </c>
      <c r="E44" s="5" t="s">
        <v>19</v>
      </c>
      <c r="F44" s="5" t="s">
        <v>19</v>
      </c>
      <c r="G44" s="5" t="s">
        <v>19</v>
      </c>
      <c r="H44" s="5" t="s">
        <v>19</v>
      </c>
      <c r="I44" s="5" t="s">
        <v>19</v>
      </c>
      <c r="J44" s="5" t="s">
        <v>19</v>
      </c>
      <c r="K44" s="5" t="s">
        <v>19</v>
      </c>
      <c r="L44" s="5" t="s">
        <v>19</v>
      </c>
      <c r="M44" s="5" t="s">
        <v>19</v>
      </c>
      <c r="N44" s="5" t="s">
        <v>19</v>
      </c>
      <c r="O44" s="5" t="s">
        <v>19</v>
      </c>
      <c r="P44" s="5" t="s">
        <v>19</v>
      </c>
      <c r="Q44" s="1"/>
      <c r="R44" s="1"/>
      <c r="S44" s="1"/>
      <c r="T44" s="1"/>
      <c r="U44" s="1"/>
      <c r="V44" s="230" t="s">
        <v>18</v>
      </c>
      <c r="W44" s="231"/>
      <c r="X44" s="106"/>
      <c r="Y44" s="1"/>
    </row>
    <row r="45" spans="1:25" ht="12.75">
      <c r="A45" s="1" t="s">
        <v>47</v>
      </c>
      <c r="B45" s="1"/>
      <c r="C45" s="12">
        <f>'Bowling Stones'!D95</f>
        <v>309</v>
      </c>
      <c r="D45" s="12">
        <f>'Offenham RBL'!D95</f>
        <v>300</v>
      </c>
      <c r="E45" s="12">
        <f>'The Wicks'!E95</f>
        <v>364</v>
      </c>
      <c r="F45" s="12">
        <f>Components!F95</f>
        <v>369</v>
      </c>
      <c r="G45" s="12">
        <f>'Double Tops'!G95</f>
        <v>350</v>
      </c>
      <c r="H45" s="12">
        <f>Orleans!H95</f>
        <v>331</v>
      </c>
      <c r="I45" s="12">
        <f>Chasers!I95</f>
        <v>394</v>
      </c>
      <c r="J45" s="12">
        <f>Dynamos!J95</f>
        <v>334</v>
      </c>
      <c r="K45" s="12">
        <f>'No Hopers'!K95</f>
        <v>366</v>
      </c>
      <c r="L45" s="12"/>
      <c r="M45" s="12"/>
      <c r="N45" s="95"/>
      <c r="O45" s="12"/>
      <c r="P45" s="12"/>
      <c r="Q45" s="1"/>
      <c r="R45" s="1"/>
      <c r="S45" s="1"/>
      <c r="T45" s="1"/>
      <c r="U45" s="1"/>
      <c r="V45" s="1"/>
      <c r="W45" s="1"/>
      <c r="X45" s="1"/>
      <c r="Y45" s="1"/>
    </row>
    <row r="46" spans="1:25" ht="12.75">
      <c r="A46" s="1"/>
      <c r="B46" s="1"/>
      <c r="C46" s="1"/>
      <c r="D46" s="1"/>
      <c r="E46" s="1"/>
      <c r="F46" s="1"/>
      <c r="G46" s="1"/>
      <c r="H46" s="1"/>
      <c r="I46" s="1"/>
      <c r="J46" s="88"/>
      <c r="K46" s="1"/>
      <c r="L46" s="1"/>
      <c r="M46" s="1"/>
      <c r="N46" s="1"/>
      <c r="O46" s="1"/>
      <c r="P46" s="1"/>
      <c r="Q46" s="1"/>
      <c r="R46" s="3" t="s">
        <v>14</v>
      </c>
      <c r="S46" s="4"/>
      <c r="T46" s="1"/>
      <c r="U46" s="1"/>
      <c r="V46" s="1"/>
      <c r="W46" s="1"/>
      <c r="X46" s="1"/>
      <c r="Y46" s="1"/>
    </row>
    <row r="47" spans="1:25" ht="12.75">
      <c r="A47" s="1" t="s">
        <v>42</v>
      </c>
      <c r="B47" s="1"/>
      <c r="C47" s="81" t="str">
        <f>IF(ISNUMBER(C43),IF(ISNUMBER(C45),IF(C43&gt;C45,"Won",IF(C43=C45,"Draw","Lost")),"Error"),IF(ISNUMBER(C45),"Error",IF(C43="",IF(ISTEXT(C45),"",""),"Awarded Awy")))</f>
        <v>Won</v>
      </c>
      <c r="D47" s="81" t="str">
        <f aca="true" t="shared" si="14" ref="D47:M47">IF(ISNUMBER(D43),IF(ISNUMBER(D45),IF(D43&gt;D45,"Won",IF(D43=D45,"Draw","Lost")),"Error"),IF(ISNUMBER(D45),"Error",IF(D43="",IF(ISTEXT(D45),"",""),"Awarded Awy")))</f>
        <v>Won</v>
      </c>
      <c r="E47" s="81" t="str">
        <f t="shared" si="14"/>
        <v>Won</v>
      </c>
      <c r="F47" s="81" t="str">
        <f t="shared" si="14"/>
        <v>Lost</v>
      </c>
      <c r="G47" s="81" t="str">
        <f t="shared" si="14"/>
        <v>Won</v>
      </c>
      <c r="H47" s="81" t="str">
        <f t="shared" si="14"/>
        <v>Won</v>
      </c>
      <c r="I47" s="81" t="str">
        <f t="shared" si="14"/>
        <v>Lost</v>
      </c>
      <c r="J47" s="81" t="str">
        <f t="shared" si="14"/>
        <v>Won</v>
      </c>
      <c r="K47" s="81" t="str">
        <f t="shared" si="14"/>
        <v>Won</v>
      </c>
      <c r="L47" s="81">
        <f t="shared" si="14"/>
      </c>
      <c r="M47" s="81">
        <f t="shared" si="14"/>
      </c>
      <c r="N47" s="81">
        <f>IF(ISNUMBER(N43),IF(ISNUMBER(N45),IF(N43&gt;N45,"Won",IF(N43=N45,"Draw","Lost")),"Error"),IF(ISNUMBER(N45),"Error",IF(N43="",IF(ISTEXT(N45),"Awarded Hme",""),"Awarded Awy")))</f>
      </c>
      <c r="O47" s="81">
        <f>IF(ISNUMBER(O43),IF(ISNUMBER(O45),IF(O43&gt;O45,"Won",IF(O43=O45,"Draw","Lost")),"Error"),IF(ISNUMBER(O45),"Error",IF(O43="",IF(ISTEXT(O45),"Awarded Hme",""),"Awarded Awy")))</f>
      </c>
      <c r="P47" s="81">
        <f>IF(ISNUMBER(P43),IF(ISNUMBER(P45),IF(P43&gt;P45,"Won",IF(P43=P45,"Draw","Lost")),"Error"),IF(ISNUMBER(P45),"Error",IF(P43="",IF(ISTEXT(P45),"Awarded Hme",""),"Awarded Awy")))</f>
      </c>
      <c r="Q47" s="1"/>
      <c r="R47" s="1" t="s">
        <v>33</v>
      </c>
      <c r="S47" s="5">
        <f>COUNTIF(C47:P47,"Won")</f>
        <v>7</v>
      </c>
      <c r="T47" s="1" t="s">
        <v>7</v>
      </c>
      <c r="U47" s="5">
        <f>COUNTIF(C47:P47,"Draw")</f>
        <v>0</v>
      </c>
      <c r="V47" s="1" t="s">
        <v>9</v>
      </c>
      <c r="W47" s="5">
        <f>COUNTIF(C47:P47,"Lost")</f>
        <v>2</v>
      </c>
      <c r="X47" s="1"/>
      <c r="Y47" s="1"/>
    </row>
    <row r="48" spans="1:25" ht="12.75">
      <c r="A48" s="1" t="s">
        <v>43</v>
      </c>
      <c r="B48" s="1"/>
      <c r="C48" s="81">
        <v>5</v>
      </c>
      <c r="D48" s="81">
        <v>5</v>
      </c>
      <c r="E48" s="81">
        <v>4</v>
      </c>
      <c r="F48" s="81">
        <v>2</v>
      </c>
      <c r="G48" s="81">
        <v>4</v>
      </c>
      <c r="H48" s="81">
        <v>4</v>
      </c>
      <c r="I48" s="81">
        <v>2</v>
      </c>
      <c r="J48" s="81">
        <v>5</v>
      </c>
      <c r="K48" s="81">
        <v>5</v>
      </c>
      <c r="L48" s="81"/>
      <c r="M48" s="81"/>
      <c r="N48" s="81"/>
      <c r="O48" s="81"/>
      <c r="P48" s="81"/>
      <c r="Q48" s="1"/>
      <c r="R48" s="1" t="s">
        <v>43</v>
      </c>
      <c r="S48" s="5">
        <f>SUM(C48:P48)</f>
        <v>36</v>
      </c>
      <c r="T48" s="1"/>
      <c r="U48" s="5"/>
      <c r="V48" s="1"/>
      <c r="W48" s="5"/>
      <c r="X48" s="1"/>
      <c r="Y48" s="1"/>
    </row>
    <row r="49" spans="1:25" ht="12.75">
      <c r="A49" s="1" t="s">
        <v>4</v>
      </c>
      <c r="B49" s="1"/>
      <c r="C49" s="81"/>
      <c r="D49" s="81"/>
      <c r="E49" s="81">
        <v>1</v>
      </c>
      <c r="F49" s="81"/>
      <c r="G49" s="81">
        <v>1</v>
      </c>
      <c r="H49" s="81">
        <v>1</v>
      </c>
      <c r="I49" s="81"/>
      <c r="J49" s="81"/>
      <c r="K49" s="81"/>
      <c r="L49" s="81"/>
      <c r="M49" s="81"/>
      <c r="N49" s="81"/>
      <c r="O49" s="81"/>
      <c r="P49" s="81"/>
      <c r="Q49" s="1"/>
      <c r="R49" s="1" t="s">
        <v>49</v>
      </c>
      <c r="S49" s="5">
        <f>SUM(C49:P49)</f>
        <v>3</v>
      </c>
      <c r="T49" s="1" t="s">
        <v>8</v>
      </c>
      <c r="U49" s="5">
        <f>(COUNT(C45:P45)*6)-(S48+S49)</f>
        <v>15</v>
      </c>
      <c r="V49" s="1"/>
      <c r="W49" s="5"/>
      <c r="X49" s="1"/>
      <c r="Y49" s="1"/>
    </row>
    <row r="50" spans="1:25" ht="12.75">
      <c r="A50" s="1" t="s">
        <v>31</v>
      </c>
      <c r="B50" s="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1"/>
      <c r="R50" s="1" t="s">
        <v>5</v>
      </c>
      <c r="S50" s="5">
        <f>SUM(C50:P50)</f>
        <v>0</v>
      </c>
      <c r="T50" s="1"/>
      <c r="U50" s="5"/>
      <c r="V50" s="1"/>
      <c r="W50" s="5"/>
      <c r="X50" s="1"/>
      <c r="Y50" s="1"/>
    </row>
    <row r="51" spans="1:25" ht="12.75">
      <c r="A51" s="1" t="s">
        <v>6</v>
      </c>
      <c r="B51" s="1"/>
      <c r="C51" s="81">
        <f>IF(C47="","",IF(C47="Awarded Hme",12,IF(C47="Awarded Awy",0,IF(C47="Won",6,IF(C47="Draw",3,0))+C48+(C49/2)-C50)))</f>
        <v>11</v>
      </c>
      <c r="D51" s="81">
        <f>IF(D47="","",IF(D47="Awarded Hme",12,IF(D47="Awarded Awy",0,IF(D47="Won",6,IF(D47="Draw",3,0))+D48+(D49/2)-D50)))</f>
        <v>11</v>
      </c>
      <c r="E51" s="81">
        <f aca="true" t="shared" si="15" ref="E51:P51">IF(E47="","",IF(E47="Awarded Hme",12,IF(E47="Awarded Awy",0,IF(E47="Won",6,IF(E47="Draw",3,0))+E48+(E49/2)-E50)))</f>
        <v>10.5</v>
      </c>
      <c r="F51" s="81">
        <f t="shared" si="15"/>
        <v>2</v>
      </c>
      <c r="G51" s="81">
        <f t="shared" si="15"/>
        <v>10.5</v>
      </c>
      <c r="H51" s="81">
        <f t="shared" si="15"/>
        <v>10.5</v>
      </c>
      <c r="I51" s="81">
        <f t="shared" si="15"/>
        <v>2</v>
      </c>
      <c r="J51" s="81">
        <f t="shared" si="15"/>
        <v>11</v>
      </c>
      <c r="K51" s="81">
        <f t="shared" si="15"/>
        <v>11</v>
      </c>
      <c r="L51" s="81">
        <f t="shared" si="15"/>
      </c>
      <c r="M51" s="81">
        <f t="shared" si="15"/>
      </c>
      <c r="N51" s="81">
        <f t="shared" si="15"/>
      </c>
      <c r="O51" s="81">
        <f t="shared" si="15"/>
      </c>
      <c r="P51" s="81">
        <f t="shared" si="15"/>
      </c>
      <c r="Q51" s="1"/>
      <c r="R51" s="1" t="s">
        <v>6</v>
      </c>
      <c r="S51" s="5">
        <f>SUM(C51:P51)</f>
        <v>79.5</v>
      </c>
      <c r="T51" s="1"/>
      <c r="U51" s="5"/>
      <c r="V51" s="1"/>
      <c r="W51" s="5"/>
      <c r="X51" s="1"/>
      <c r="Y51" s="1"/>
    </row>
    <row r="52" spans="1:2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8" thickBot="1">
      <c r="A53" s="226" t="str">
        <f ca="1">+RIGHT(CELL("filename",A1),LEN(CELL("filename",A1))-FIND("]",CELL("filename",A1)))&amp;" Away"</f>
        <v>Beavers Away</v>
      </c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69"/>
    </row>
    <row r="54" spans="1:25" ht="13.5" thickBot="1">
      <c r="A54" s="172" t="s">
        <v>75</v>
      </c>
      <c r="B54" s="173" t="s">
        <v>74</v>
      </c>
      <c r="C54" s="154">
        <v>45188</v>
      </c>
      <c r="D54" s="154">
        <v>45196</v>
      </c>
      <c r="E54" s="154">
        <v>45216</v>
      </c>
      <c r="F54" s="154">
        <v>45229</v>
      </c>
      <c r="G54" s="154">
        <v>45252</v>
      </c>
      <c r="H54" s="154">
        <v>45314</v>
      </c>
      <c r="I54" s="154">
        <v>45336</v>
      </c>
      <c r="J54" s="154">
        <v>45357</v>
      </c>
      <c r="K54" s="154">
        <v>45371</v>
      </c>
      <c r="L54" s="93"/>
      <c r="M54" s="93"/>
      <c r="N54" s="164"/>
      <c r="O54" s="164"/>
      <c r="P54" s="164"/>
      <c r="Q54" s="1"/>
      <c r="R54" s="156" t="s">
        <v>11</v>
      </c>
      <c r="S54" s="5"/>
      <c r="T54" s="228" t="s">
        <v>35</v>
      </c>
      <c r="U54" s="229"/>
      <c r="V54" s="228" t="s">
        <v>2</v>
      </c>
      <c r="W54" s="229"/>
      <c r="X54" s="156" t="s">
        <v>38</v>
      </c>
      <c r="Y54" s="14"/>
    </row>
    <row r="55" spans="1:25" ht="13.5" thickBot="1">
      <c r="A55" s="174" t="str">
        <f ca="1">+RIGHT(CELL("filename",A1),LEN(CELL("filename",A1))-FIND("]",CELL("filename",A1)))</f>
        <v>Beavers</v>
      </c>
      <c r="B55" s="6" t="s">
        <v>10</v>
      </c>
      <c r="C55" s="152" t="s">
        <v>213</v>
      </c>
      <c r="D55" s="152" t="s">
        <v>214</v>
      </c>
      <c r="E55" s="152" t="s">
        <v>215</v>
      </c>
      <c r="F55" s="152" t="s">
        <v>216</v>
      </c>
      <c r="G55" s="152" t="s">
        <v>217</v>
      </c>
      <c r="H55" s="152" t="s">
        <v>233</v>
      </c>
      <c r="I55" s="152" t="s">
        <v>210</v>
      </c>
      <c r="J55" s="152" t="s">
        <v>211</v>
      </c>
      <c r="K55" s="152" t="s">
        <v>212</v>
      </c>
      <c r="L55" s="6"/>
      <c r="M55" s="93"/>
      <c r="N55" s="6"/>
      <c r="O55" s="6"/>
      <c r="P55" s="6"/>
      <c r="Q55" s="1"/>
      <c r="R55" s="10" t="s">
        <v>2</v>
      </c>
      <c r="S55" s="5"/>
      <c r="T55" s="7" t="s">
        <v>36</v>
      </c>
      <c r="U55" s="9" t="s">
        <v>48</v>
      </c>
      <c r="V55" s="7" t="s">
        <v>36</v>
      </c>
      <c r="W55" s="9" t="s">
        <v>48</v>
      </c>
      <c r="X55" s="10" t="s">
        <v>25</v>
      </c>
      <c r="Y55" s="14"/>
    </row>
    <row r="56" spans="1:25" ht="12.75">
      <c r="A56" s="171" t="s">
        <v>265</v>
      </c>
      <c r="B56" s="82" t="s">
        <v>76</v>
      </c>
      <c r="C56" s="11"/>
      <c r="D56" s="12"/>
      <c r="E56" s="12"/>
      <c r="F56" s="12">
        <v>37</v>
      </c>
      <c r="G56" s="12">
        <v>34</v>
      </c>
      <c r="H56" s="12"/>
      <c r="I56" s="12">
        <v>40</v>
      </c>
      <c r="J56" s="12"/>
      <c r="K56" s="12">
        <v>40</v>
      </c>
      <c r="L56" s="12"/>
      <c r="M56" s="11"/>
      <c r="N56" s="12"/>
      <c r="O56" s="12"/>
      <c r="P56" s="74"/>
      <c r="Q56" s="122"/>
      <c r="R56" s="71">
        <f aca="true" t="shared" si="16" ref="R56:R95">IF((COUNT(C56:P56))&lt;1,"",(AVERAGE(C56:P56)))</f>
        <v>37.75</v>
      </c>
      <c r="S56" s="123"/>
      <c r="T56" s="108">
        <f aca="true" t="shared" si="17" ref="T56:T94">IF((COUNT(C56:P56))&lt;1,"",IF(B56="F"," ",MAX(C56:P56)))</f>
        <v>40</v>
      </c>
      <c r="U56" s="109" t="str">
        <f aca="true" t="shared" si="18" ref="U56:U94">IF((COUNT(C56:P56))&lt;1,"",IF(B56="F",MAX(C56:P56)," "))</f>
        <v> </v>
      </c>
      <c r="V56" s="124" t="str">
        <f>IF(B56="F"," ",IF(COUNTA(C56:P56)&gt;=6,R56," "))</f>
        <v> </v>
      </c>
      <c r="W56" s="125" t="str">
        <f>IF(B56="F",IF(COUNTA(C56:P56)&gt;=6,R56," ")," ")</f>
        <v> </v>
      </c>
      <c r="X56" s="112">
        <f aca="true" t="shared" si="19" ref="X56:X94">IF((COUNT(C56:P56))&lt;1,"",(COUNT(C56:P56)))</f>
        <v>4</v>
      </c>
      <c r="Y56" s="16"/>
    </row>
    <row r="57" spans="1:25" ht="12.75">
      <c r="A57" s="166" t="s">
        <v>80</v>
      </c>
      <c r="B57" s="167" t="s">
        <v>76</v>
      </c>
      <c r="C57" s="12">
        <v>38</v>
      </c>
      <c r="D57" s="12">
        <v>33</v>
      </c>
      <c r="E57" s="12">
        <v>38</v>
      </c>
      <c r="F57" s="12">
        <v>33</v>
      </c>
      <c r="G57" s="12">
        <v>41</v>
      </c>
      <c r="H57" s="12">
        <v>33</v>
      </c>
      <c r="I57" s="12">
        <v>38</v>
      </c>
      <c r="J57" s="12"/>
      <c r="K57" s="12">
        <v>41</v>
      </c>
      <c r="L57" s="12"/>
      <c r="M57" s="12"/>
      <c r="N57" s="12"/>
      <c r="O57" s="12"/>
      <c r="P57" s="12"/>
      <c r="Q57" s="1"/>
      <c r="R57" s="72">
        <f t="shared" si="16"/>
        <v>36.875</v>
      </c>
      <c r="S57" s="70"/>
      <c r="T57" s="113">
        <f t="shared" si="17"/>
        <v>41</v>
      </c>
      <c r="U57" s="114" t="str">
        <f t="shared" si="18"/>
        <v> </v>
      </c>
      <c r="V57" s="126">
        <f>IF(B57="F"," ",IF(COUNTA(C57:P57)&gt;=6,R57," "))</f>
        <v>36.875</v>
      </c>
      <c r="W57" s="127" t="str">
        <f>IF(B57="F",IF(COUNTA(C57:P57)&gt;=6,R57," ")," ")</f>
        <v> </v>
      </c>
      <c r="X57" s="117">
        <f t="shared" si="19"/>
        <v>8</v>
      </c>
      <c r="Y57" s="14"/>
    </row>
    <row r="58" spans="1:25" ht="12.75">
      <c r="A58" s="166" t="s">
        <v>276</v>
      </c>
      <c r="B58" s="167" t="s">
        <v>37</v>
      </c>
      <c r="C58" s="12"/>
      <c r="D58" s="12"/>
      <c r="E58" s="12"/>
      <c r="F58" s="12"/>
      <c r="G58" s="12"/>
      <c r="H58" s="12">
        <v>32</v>
      </c>
      <c r="I58" s="12">
        <v>34</v>
      </c>
      <c r="J58" s="12">
        <v>30</v>
      </c>
      <c r="K58" s="12"/>
      <c r="L58" s="12"/>
      <c r="M58" s="12"/>
      <c r="N58" s="12"/>
      <c r="O58" s="12"/>
      <c r="P58" s="12"/>
      <c r="Q58" s="1"/>
      <c r="R58" s="72">
        <f t="shared" si="16"/>
        <v>32</v>
      </c>
      <c r="S58" s="70"/>
      <c r="T58" s="113" t="str">
        <f t="shared" si="17"/>
        <v> </v>
      </c>
      <c r="U58" s="114">
        <f t="shared" si="18"/>
        <v>34</v>
      </c>
      <c r="V58" s="126" t="str">
        <f aca="true" t="shared" si="20" ref="V58:V94">IF(B58="F"," ",IF(COUNTA(C58:P58)&gt;=6,R58," "))</f>
        <v> </v>
      </c>
      <c r="W58" s="127" t="str">
        <f aca="true" t="shared" si="21" ref="W58:W94">IF(B58="F",IF(COUNTA(C58:P58)&gt;=6,R58," ")," ")</f>
        <v> </v>
      </c>
      <c r="X58" s="117">
        <f t="shared" si="19"/>
        <v>3</v>
      </c>
      <c r="Y58" s="14"/>
    </row>
    <row r="59" spans="1:25" ht="12.75">
      <c r="A59" s="166" t="s">
        <v>81</v>
      </c>
      <c r="B59" s="167" t="s">
        <v>76</v>
      </c>
      <c r="C59" s="12">
        <v>27</v>
      </c>
      <c r="D59" s="12"/>
      <c r="E59" s="12"/>
      <c r="F59" s="12">
        <v>32</v>
      </c>
      <c r="G59" s="12">
        <v>44</v>
      </c>
      <c r="H59" s="12">
        <v>32</v>
      </c>
      <c r="I59" s="12">
        <v>34</v>
      </c>
      <c r="J59" s="12">
        <v>36</v>
      </c>
      <c r="K59" s="12">
        <v>26</v>
      </c>
      <c r="L59" s="12"/>
      <c r="M59" s="12"/>
      <c r="N59" s="12"/>
      <c r="O59" s="12"/>
      <c r="P59" s="12"/>
      <c r="Q59" s="1"/>
      <c r="R59" s="72">
        <f t="shared" si="16"/>
        <v>33</v>
      </c>
      <c r="S59" s="70"/>
      <c r="T59" s="113">
        <f t="shared" si="17"/>
        <v>44</v>
      </c>
      <c r="U59" s="114" t="str">
        <f t="shared" si="18"/>
        <v> </v>
      </c>
      <c r="V59" s="126">
        <f t="shared" si="20"/>
        <v>33</v>
      </c>
      <c r="W59" s="127" t="str">
        <f t="shared" si="21"/>
        <v> </v>
      </c>
      <c r="X59" s="117">
        <f t="shared" si="19"/>
        <v>7</v>
      </c>
      <c r="Y59" s="14"/>
    </row>
    <row r="60" spans="1:25" ht="12.75">
      <c r="A60" s="168" t="s">
        <v>235</v>
      </c>
      <c r="B60" s="167" t="s">
        <v>76</v>
      </c>
      <c r="C60" s="12">
        <v>39</v>
      </c>
      <c r="D60" s="12">
        <v>37</v>
      </c>
      <c r="E60" s="12">
        <v>37</v>
      </c>
      <c r="F60" s="12"/>
      <c r="G60" s="12"/>
      <c r="H60" s="12"/>
      <c r="I60" s="12"/>
      <c r="J60" s="12">
        <v>31</v>
      </c>
      <c r="K60" s="12">
        <v>47</v>
      </c>
      <c r="L60" s="12"/>
      <c r="M60" s="12"/>
      <c r="N60" s="12"/>
      <c r="O60" s="12"/>
      <c r="P60" s="12"/>
      <c r="Q60" s="1"/>
      <c r="R60" s="72">
        <f t="shared" si="16"/>
        <v>38.2</v>
      </c>
      <c r="S60" s="70"/>
      <c r="T60" s="113">
        <f t="shared" si="17"/>
        <v>47</v>
      </c>
      <c r="U60" s="114" t="str">
        <f t="shared" si="18"/>
        <v> </v>
      </c>
      <c r="V60" s="126" t="str">
        <f t="shared" si="20"/>
        <v> </v>
      </c>
      <c r="W60" s="127" t="str">
        <f t="shared" si="21"/>
        <v> </v>
      </c>
      <c r="X60" s="117">
        <f t="shared" si="19"/>
        <v>5</v>
      </c>
      <c r="Y60" s="14"/>
    </row>
    <row r="61" spans="1:25" ht="12.75">
      <c r="A61" s="166" t="s">
        <v>236</v>
      </c>
      <c r="B61" s="167" t="s">
        <v>76</v>
      </c>
      <c r="C61" s="12"/>
      <c r="D61" s="12"/>
      <c r="E61" s="12">
        <v>42</v>
      </c>
      <c r="F61" s="12"/>
      <c r="G61" s="12">
        <v>39</v>
      </c>
      <c r="H61" s="12"/>
      <c r="I61" s="12">
        <v>35</v>
      </c>
      <c r="J61" s="12">
        <v>39</v>
      </c>
      <c r="K61" s="12">
        <v>45</v>
      </c>
      <c r="L61" s="12"/>
      <c r="M61" s="12"/>
      <c r="N61" s="12"/>
      <c r="O61" s="12"/>
      <c r="P61" s="12"/>
      <c r="Q61" s="1"/>
      <c r="R61" s="72">
        <f t="shared" si="16"/>
        <v>40</v>
      </c>
      <c r="S61" s="70"/>
      <c r="T61" s="113">
        <f t="shared" si="17"/>
        <v>45</v>
      </c>
      <c r="U61" s="114" t="str">
        <f t="shared" si="18"/>
        <v> </v>
      </c>
      <c r="V61" s="126" t="str">
        <f t="shared" si="20"/>
        <v> </v>
      </c>
      <c r="W61" s="127" t="str">
        <f t="shared" si="21"/>
        <v> </v>
      </c>
      <c r="X61" s="117">
        <f t="shared" si="19"/>
        <v>5</v>
      </c>
      <c r="Y61" s="14"/>
    </row>
    <row r="62" spans="1:25" ht="12.75">
      <c r="A62" s="168" t="s">
        <v>82</v>
      </c>
      <c r="B62" s="167" t="s">
        <v>76</v>
      </c>
      <c r="C62" s="12">
        <v>48</v>
      </c>
      <c r="D62" s="12">
        <v>42</v>
      </c>
      <c r="E62" s="12">
        <v>38</v>
      </c>
      <c r="F62" s="12">
        <v>40</v>
      </c>
      <c r="G62" s="12">
        <v>41</v>
      </c>
      <c r="H62" s="12">
        <v>44</v>
      </c>
      <c r="I62" s="12">
        <v>43</v>
      </c>
      <c r="J62" s="12">
        <v>43</v>
      </c>
      <c r="K62" s="12">
        <v>34</v>
      </c>
      <c r="L62" s="12"/>
      <c r="M62" s="12"/>
      <c r="N62" s="12"/>
      <c r="O62" s="12"/>
      <c r="P62" s="12"/>
      <c r="Q62" s="1"/>
      <c r="R62" s="72">
        <f t="shared" si="16"/>
        <v>41.44444444444444</v>
      </c>
      <c r="S62" s="70"/>
      <c r="T62" s="113">
        <f t="shared" si="17"/>
        <v>48</v>
      </c>
      <c r="U62" s="114" t="str">
        <f t="shared" si="18"/>
        <v> </v>
      </c>
      <c r="V62" s="126">
        <f t="shared" si="20"/>
        <v>41.44444444444444</v>
      </c>
      <c r="W62" s="127" t="str">
        <f t="shared" si="21"/>
        <v> </v>
      </c>
      <c r="X62" s="117">
        <f t="shared" si="19"/>
        <v>9</v>
      </c>
      <c r="Y62" s="14"/>
    </row>
    <row r="63" spans="1:25" ht="12.75">
      <c r="A63" s="169" t="s">
        <v>77</v>
      </c>
      <c r="B63" s="170" t="s">
        <v>76</v>
      </c>
      <c r="C63" s="12">
        <v>49</v>
      </c>
      <c r="D63" s="12">
        <v>38</v>
      </c>
      <c r="E63" s="12">
        <v>40</v>
      </c>
      <c r="F63" s="12">
        <v>39</v>
      </c>
      <c r="G63" s="12">
        <v>33</v>
      </c>
      <c r="H63" s="12"/>
      <c r="I63" s="12"/>
      <c r="J63" s="12"/>
      <c r="K63" s="12"/>
      <c r="L63" s="12"/>
      <c r="M63" s="12"/>
      <c r="N63" s="12"/>
      <c r="O63" s="12"/>
      <c r="P63" s="12"/>
      <c r="Q63" s="1"/>
      <c r="R63" s="72">
        <f t="shared" si="16"/>
        <v>39.8</v>
      </c>
      <c r="S63" s="70"/>
      <c r="T63" s="113">
        <f t="shared" si="17"/>
        <v>49</v>
      </c>
      <c r="U63" s="114" t="str">
        <f t="shared" si="18"/>
        <v> </v>
      </c>
      <c r="V63" s="126" t="str">
        <f t="shared" si="20"/>
        <v> </v>
      </c>
      <c r="W63" s="127" t="str">
        <f t="shared" si="21"/>
        <v> </v>
      </c>
      <c r="X63" s="117">
        <f t="shared" si="19"/>
        <v>5</v>
      </c>
      <c r="Y63" s="14"/>
    </row>
    <row r="64" spans="1:25" ht="12.75">
      <c r="A64" s="166" t="s">
        <v>248</v>
      </c>
      <c r="B64" s="167" t="s">
        <v>76</v>
      </c>
      <c r="C64" s="12">
        <v>44</v>
      </c>
      <c r="D64" s="12">
        <v>36</v>
      </c>
      <c r="E64" s="12">
        <v>46</v>
      </c>
      <c r="F64" s="12">
        <v>43</v>
      </c>
      <c r="G64" s="12">
        <v>40</v>
      </c>
      <c r="H64" s="12">
        <v>36</v>
      </c>
      <c r="I64" s="12">
        <v>39</v>
      </c>
      <c r="J64" s="12">
        <v>39</v>
      </c>
      <c r="K64" s="12">
        <v>39</v>
      </c>
      <c r="L64" s="12"/>
      <c r="M64" s="12"/>
      <c r="N64" s="12"/>
      <c r="O64" s="12"/>
      <c r="P64" s="12"/>
      <c r="Q64" s="1"/>
      <c r="R64" s="72">
        <f t="shared" si="16"/>
        <v>40.22222222222222</v>
      </c>
      <c r="S64" s="70"/>
      <c r="T64" s="113">
        <f t="shared" si="17"/>
        <v>46</v>
      </c>
      <c r="U64" s="114" t="str">
        <f t="shared" si="18"/>
        <v> </v>
      </c>
      <c r="V64" s="126">
        <f t="shared" si="20"/>
        <v>40.22222222222222</v>
      </c>
      <c r="W64" s="127" t="str">
        <f t="shared" si="21"/>
        <v> </v>
      </c>
      <c r="X64" s="117">
        <f t="shared" si="19"/>
        <v>9</v>
      </c>
      <c r="Y64" s="14"/>
    </row>
    <row r="65" spans="1:25" ht="12.75">
      <c r="A65" s="166" t="s">
        <v>78</v>
      </c>
      <c r="B65" s="167" t="s">
        <v>76</v>
      </c>
      <c r="C65" s="12"/>
      <c r="D65" s="12">
        <v>36</v>
      </c>
      <c r="E65" s="12">
        <v>43</v>
      </c>
      <c r="F65" s="12"/>
      <c r="G65" s="12"/>
      <c r="H65" s="12">
        <v>37</v>
      </c>
      <c r="I65" s="12"/>
      <c r="J65" s="12"/>
      <c r="K65" s="12"/>
      <c r="L65" s="12"/>
      <c r="M65" s="12"/>
      <c r="N65" s="12"/>
      <c r="O65" s="12"/>
      <c r="P65" s="12"/>
      <c r="Q65" s="1"/>
      <c r="R65" s="72">
        <f t="shared" si="16"/>
        <v>38.666666666666664</v>
      </c>
      <c r="S65" s="70"/>
      <c r="T65" s="113">
        <f t="shared" si="17"/>
        <v>43</v>
      </c>
      <c r="U65" s="114" t="str">
        <f t="shared" si="18"/>
        <v> </v>
      </c>
      <c r="V65" s="126" t="str">
        <f t="shared" si="20"/>
        <v> </v>
      </c>
      <c r="W65" s="127" t="str">
        <f t="shared" si="21"/>
        <v> </v>
      </c>
      <c r="X65" s="117">
        <f t="shared" si="19"/>
        <v>3</v>
      </c>
      <c r="Y65" s="14"/>
    </row>
    <row r="66" spans="1:25" ht="12.75">
      <c r="A66" s="166" t="s">
        <v>83</v>
      </c>
      <c r="B66" s="167" t="s">
        <v>76</v>
      </c>
      <c r="C66" s="12"/>
      <c r="D66" s="12">
        <v>37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"/>
      <c r="R66" s="72">
        <f t="shared" si="16"/>
        <v>37</v>
      </c>
      <c r="S66" s="70"/>
      <c r="T66" s="113">
        <f t="shared" si="17"/>
        <v>37</v>
      </c>
      <c r="U66" s="114" t="str">
        <f t="shared" si="18"/>
        <v> </v>
      </c>
      <c r="V66" s="126" t="str">
        <f t="shared" si="20"/>
        <v> </v>
      </c>
      <c r="W66" s="127" t="str">
        <f t="shared" si="21"/>
        <v> </v>
      </c>
      <c r="X66" s="117">
        <f t="shared" si="19"/>
        <v>1</v>
      </c>
      <c r="Y66" s="14"/>
    </row>
    <row r="67" spans="1:25" ht="12.75">
      <c r="A67" s="166" t="s">
        <v>237</v>
      </c>
      <c r="B67" s="167" t="s">
        <v>76</v>
      </c>
      <c r="C67" s="12">
        <v>34</v>
      </c>
      <c r="D67" s="12"/>
      <c r="E67" s="12"/>
      <c r="F67" s="12">
        <v>37</v>
      </c>
      <c r="G67" s="12">
        <v>33</v>
      </c>
      <c r="H67" s="12">
        <v>38</v>
      </c>
      <c r="I67" s="12">
        <v>40</v>
      </c>
      <c r="J67" s="12"/>
      <c r="K67" s="12">
        <v>37</v>
      </c>
      <c r="L67" s="12"/>
      <c r="M67" s="12"/>
      <c r="N67" s="12"/>
      <c r="O67" s="12"/>
      <c r="P67" s="12"/>
      <c r="Q67" s="1"/>
      <c r="R67" s="72">
        <f t="shared" si="16"/>
        <v>36.5</v>
      </c>
      <c r="S67" s="70"/>
      <c r="T67" s="113">
        <f t="shared" si="17"/>
        <v>40</v>
      </c>
      <c r="U67" s="114" t="str">
        <f t="shared" si="18"/>
        <v> </v>
      </c>
      <c r="V67" s="126">
        <f t="shared" si="20"/>
        <v>36.5</v>
      </c>
      <c r="W67" s="127" t="str">
        <f t="shared" si="21"/>
        <v> </v>
      </c>
      <c r="X67" s="117">
        <f t="shared" si="19"/>
        <v>6</v>
      </c>
      <c r="Y67" s="14"/>
    </row>
    <row r="68" spans="1:25" ht="12.75">
      <c r="A68" s="166" t="s">
        <v>79</v>
      </c>
      <c r="B68" s="167" t="s">
        <v>76</v>
      </c>
      <c r="C68" s="12">
        <v>37</v>
      </c>
      <c r="D68" s="12">
        <v>37</v>
      </c>
      <c r="E68" s="12">
        <v>45</v>
      </c>
      <c r="F68" s="12">
        <v>33</v>
      </c>
      <c r="G68" s="12"/>
      <c r="H68" s="12">
        <v>45</v>
      </c>
      <c r="I68" s="12"/>
      <c r="J68" s="12">
        <v>43</v>
      </c>
      <c r="K68" s="12">
        <v>44</v>
      </c>
      <c r="L68" s="12"/>
      <c r="M68" s="12"/>
      <c r="N68" s="12"/>
      <c r="O68" s="12"/>
      <c r="P68" s="12"/>
      <c r="Q68" s="1"/>
      <c r="R68" s="72">
        <f t="shared" si="16"/>
        <v>40.57142857142857</v>
      </c>
      <c r="S68" s="70"/>
      <c r="T68" s="113">
        <f t="shared" si="17"/>
        <v>45</v>
      </c>
      <c r="U68" s="114" t="str">
        <f t="shared" si="18"/>
        <v> </v>
      </c>
      <c r="V68" s="126">
        <f t="shared" si="20"/>
        <v>40.57142857142857</v>
      </c>
      <c r="W68" s="127" t="str">
        <f t="shared" si="21"/>
        <v> </v>
      </c>
      <c r="X68" s="117">
        <f t="shared" si="19"/>
        <v>7</v>
      </c>
      <c r="Y68" s="14"/>
    </row>
    <row r="69" spans="1:25" ht="12.75">
      <c r="A69" s="166" t="s">
        <v>84</v>
      </c>
      <c r="B69" s="167" t="s">
        <v>76</v>
      </c>
      <c r="C69" s="12">
        <v>35</v>
      </c>
      <c r="D69" s="12">
        <v>43</v>
      </c>
      <c r="E69" s="12">
        <v>37</v>
      </c>
      <c r="F69" s="12">
        <v>40</v>
      </c>
      <c r="G69" s="12">
        <v>41</v>
      </c>
      <c r="H69" s="12">
        <v>34</v>
      </c>
      <c r="I69" s="12">
        <v>39</v>
      </c>
      <c r="J69" s="12">
        <v>39</v>
      </c>
      <c r="K69" s="12"/>
      <c r="L69" s="12"/>
      <c r="M69" s="12"/>
      <c r="N69" s="12"/>
      <c r="O69" s="12"/>
      <c r="P69" s="12"/>
      <c r="Q69" s="1"/>
      <c r="R69" s="72">
        <f t="shared" si="16"/>
        <v>38.5</v>
      </c>
      <c r="S69" s="70"/>
      <c r="T69" s="113">
        <f t="shared" si="17"/>
        <v>43</v>
      </c>
      <c r="U69" s="114" t="str">
        <f t="shared" si="18"/>
        <v> </v>
      </c>
      <c r="V69" s="126">
        <f t="shared" si="20"/>
        <v>38.5</v>
      </c>
      <c r="W69" s="127" t="str">
        <f t="shared" si="21"/>
        <v> </v>
      </c>
      <c r="X69" s="117">
        <f t="shared" si="19"/>
        <v>8</v>
      </c>
      <c r="Y69" s="14"/>
    </row>
    <row r="70" spans="1:25" ht="12.75">
      <c r="A70" s="169" t="s">
        <v>85</v>
      </c>
      <c r="B70" s="170" t="s">
        <v>76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"/>
      <c r="R70" s="72">
        <f t="shared" si="16"/>
      </c>
      <c r="S70" s="70"/>
      <c r="T70" s="113">
        <f t="shared" si="17"/>
      </c>
      <c r="U70" s="114">
        <f t="shared" si="18"/>
      </c>
      <c r="V70" s="126" t="str">
        <f t="shared" si="20"/>
        <v> </v>
      </c>
      <c r="W70" s="127" t="str">
        <f t="shared" si="21"/>
        <v> </v>
      </c>
      <c r="X70" s="117">
        <f t="shared" si="19"/>
      </c>
      <c r="Y70" s="14"/>
    </row>
    <row r="71" spans="1:25" ht="12.75">
      <c r="A71" s="166" t="s">
        <v>220</v>
      </c>
      <c r="B71" s="167" t="s">
        <v>76</v>
      </c>
      <c r="C71" s="12"/>
      <c r="D71" s="12"/>
      <c r="E71" s="12"/>
      <c r="F71" s="12"/>
      <c r="G71" s="12"/>
      <c r="H71" s="12"/>
      <c r="I71" s="12"/>
      <c r="J71" s="12">
        <v>39</v>
      </c>
      <c r="K71" s="12"/>
      <c r="L71" s="12"/>
      <c r="M71" s="12"/>
      <c r="N71" s="12"/>
      <c r="O71" s="12"/>
      <c r="P71" s="12"/>
      <c r="Q71" s="1"/>
      <c r="R71" s="72">
        <f t="shared" si="16"/>
        <v>39</v>
      </c>
      <c r="S71" s="70"/>
      <c r="T71" s="113">
        <f t="shared" si="17"/>
        <v>39</v>
      </c>
      <c r="U71" s="114" t="str">
        <f t="shared" si="18"/>
        <v> </v>
      </c>
      <c r="V71" s="126" t="str">
        <f t="shared" si="20"/>
        <v> </v>
      </c>
      <c r="W71" s="127" t="str">
        <f t="shared" si="21"/>
        <v> </v>
      </c>
      <c r="X71" s="117">
        <f t="shared" si="19"/>
        <v>1</v>
      </c>
      <c r="Y71" s="14"/>
    </row>
    <row r="72" spans="1:25" ht="13.5" thickBot="1">
      <c r="A72" s="166" t="s">
        <v>219</v>
      </c>
      <c r="B72" s="167" t="s">
        <v>76</v>
      </c>
      <c r="C72" s="12">
        <v>46</v>
      </c>
      <c r="D72" s="12">
        <v>36</v>
      </c>
      <c r="E72" s="12">
        <v>44</v>
      </c>
      <c r="F72" s="12">
        <v>42</v>
      </c>
      <c r="G72" s="12">
        <v>35</v>
      </c>
      <c r="H72" s="12">
        <v>40</v>
      </c>
      <c r="I72" s="12">
        <v>51</v>
      </c>
      <c r="J72" s="12">
        <v>36</v>
      </c>
      <c r="K72" s="12">
        <v>37</v>
      </c>
      <c r="L72" s="12"/>
      <c r="M72" s="12"/>
      <c r="N72" s="12"/>
      <c r="O72" s="12"/>
      <c r="P72" s="12"/>
      <c r="Q72" s="1"/>
      <c r="R72" s="72">
        <f t="shared" si="16"/>
        <v>40.77777777777778</v>
      </c>
      <c r="S72" s="70"/>
      <c r="T72" s="113">
        <f t="shared" si="17"/>
        <v>51</v>
      </c>
      <c r="U72" s="114" t="str">
        <f t="shared" si="18"/>
        <v> </v>
      </c>
      <c r="V72" s="126">
        <f t="shared" si="20"/>
        <v>40.77777777777778</v>
      </c>
      <c r="W72" s="127" t="str">
        <f t="shared" si="21"/>
        <v> </v>
      </c>
      <c r="X72" s="117">
        <f t="shared" si="19"/>
        <v>9</v>
      </c>
      <c r="Y72" s="14"/>
    </row>
    <row r="73" spans="1:25" ht="12.75" hidden="1">
      <c r="A73" s="166"/>
      <c r="B73" s="167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"/>
      <c r="R73" s="72">
        <f t="shared" si="16"/>
      </c>
      <c r="S73" s="70"/>
      <c r="T73" s="113">
        <f t="shared" si="17"/>
      </c>
      <c r="U73" s="114">
        <f t="shared" si="18"/>
      </c>
      <c r="V73" s="126" t="str">
        <f t="shared" si="20"/>
        <v> </v>
      </c>
      <c r="W73" s="127" t="str">
        <f t="shared" si="21"/>
        <v> </v>
      </c>
      <c r="X73" s="117">
        <f t="shared" si="19"/>
      </c>
      <c r="Y73" s="14"/>
    </row>
    <row r="74" spans="1:25" ht="12.75" customHeight="1" hidden="1">
      <c r="A74" s="166"/>
      <c r="B74" s="167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"/>
      <c r="R74" s="72">
        <f t="shared" si="16"/>
      </c>
      <c r="S74" s="70"/>
      <c r="T74" s="113">
        <f t="shared" si="17"/>
      </c>
      <c r="U74" s="114">
        <f t="shared" si="18"/>
      </c>
      <c r="V74" s="126" t="str">
        <f t="shared" si="20"/>
        <v> </v>
      </c>
      <c r="W74" s="127" t="str">
        <f t="shared" si="21"/>
        <v> </v>
      </c>
      <c r="X74" s="117">
        <f t="shared" si="19"/>
      </c>
      <c r="Y74" s="14"/>
    </row>
    <row r="75" spans="1:25" ht="12.75" customHeight="1" hidden="1">
      <c r="A75" s="165"/>
      <c r="B75" s="82"/>
      <c r="C75" s="1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"/>
      <c r="R75" s="72">
        <f t="shared" si="16"/>
      </c>
      <c r="S75" s="70"/>
      <c r="T75" s="113">
        <f t="shared" si="17"/>
      </c>
      <c r="U75" s="114">
        <f t="shared" si="18"/>
      </c>
      <c r="V75" s="126" t="str">
        <f t="shared" si="20"/>
        <v> </v>
      </c>
      <c r="W75" s="127" t="str">
        <f t="shared" si="21"/>
        <v> </v>
      </c>
      <c r="X75" s="117">
        <f t="shared" si="19"/>
      </c>
      <c r="Y75" s="14"/>
    </row>
    <row r="76" spans="1:25" ht="12.75" customHeight="1" hidden="1">
      <c r="A76" s="94"/>
      <c r="B76" s="8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"/>
      <c r="R76" s="72">
        <f t="shared" si="16"/>
      </c>
      <c r="S76" s="70"/>
      <c r="T76" s="113">
        <f t="shared" si="17"/>
      </c>
      <c r="U76" s="114">
        <f t="shared" si="18"/>
      </c>
      <c r="V76" s="126" t="str">
        <f t="shared" si="20"/>
        <v> </v>
      </c>
      <c r="W76" s="127" t="str">
        <f t="shared" si="21"/>
        <v> </v>
      </c>
      <c r="X76" s="117">
        <f t="shared" si="19"/>
      </c>
      <c r="Y76" s="14"/>
    </row>
    <row r="77" spans="1:25" ht="12.75" customHeight="1" hidden="1">
      <c r="A77" s="15"/>
      <c r="B77" s="1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"/>
      <c r="R77" s="72">
        <f t="shared" si="16"/>
      </c>
      <c r="S77" s="70"/>
      <c r="T77" s="113">
        <f t="shared" si="17"/>
      </c>
      <c r="U77" s="114">
        <f t="shared" si="18"/>
      </c>
      <c r="V77" s="126" t="str">
        <f t="shared" si="20"/>
        <v> </v>
      </c>
      <c r="W77" s="127" t="str">
        <f t="shared" si="21"/>
        <v> </v>
      </c>
      <c r="X77" s="117">
        <f t="shared" si="19"/>
      </c>
      <c r="Y77" s="14"/>
    </row>
    <row r="78" spans="1:25" ht="13.5" customHeight="1" hidden="1">
      <c r="A78" s="15"/>
      <c r="B78" s="1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"/>
      <c r="R78" s="72">
        <f t="shared" si="16"/>
      </c>
      <c r="S78" s="70"/>
      <c r="T78" s="113">
        <f t="shared" si="17"/>
      </c>
      <c r="U78" s="114">
        <f t="shared" si="18"/>
      </c>
      <c r="V78" s="126" t="str">
        <f t="shared" si="20"/>
        <v> </v>
      </c>
      <c r="W78" s="127" t="str">
        <f t="shared" si="21"/>
        <v> </v>
      </c>
      <c r="X78" s="117">
        <f t="shared" si="19"/>
      </c>
      <c r="Y78" s="14"/>
    </row>
    <row r="79" spans="1:25" ht="12.75" customHeight="1" hidden="1">
      <c r="A79" s="15"/>
      <c r="B79" s="1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"/>
      <c r="R79" s="72">
        <f t="shared" si="16"/>
      </c>
      <c r="S79" s="70"/>
      <c r="T79" s="113">
        <f t="shared" si="17"/>
      </c>
      <c r="U79" s="114">
        <f t="shared" si="18"/>
      </c>
      <c r="V79" s="126" t="str">
        <f t="shared" si="20"/>
        <v> </v>
      </c>
      <c r="W79" s="127" t="str">
        <f t="shared" si="21"/>
        <v> </v>
      </c>
      <c r="X79" s="117">
        <f t="shared" si="19"/>
      </c>
      <c r="Y79" s="14"/>
    </row>
    <row r="80" spans="1:25" ht="12.75" customHeight="1" hidden="1">
      <c r="A80" s="15"/>
      <c r="B80" s="1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"/>
      <c r="R80" s="72">
        <f t="shared" si="16"/>
      </c>
      <c r="S80" s="70"/>
      <c r="T80" s="113">
        <f t="shared" si="17"/>
      </c>
      <c r="U80" s="114">
        <f t="shared" si="18"/>
      </c>
      <c r="V80" s="126" t="str">
        <f t="shared" si="20"/>
        <v> </v>
      </c>
      <c r="W80" s="127" t="str">
        <f t="shared" si="21"/>
        <v> </v>
      </c>
      <c r="X80" s="117">
        <f t="shared" si="19"/>
      </c>
      <c r="Y80" s="14"/>
    </row>
    <row r="81" spans="1:25" ht="12.75" customHeight="1" hidden="1">
      <c r="A81" s="15"/>
      <c r="B81" s="1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"/>
      <c r="R81" s="72">
        <f t="shared" si="16"/>
      </c>
      <c r="S81" s="70"/>
      <c r="T81" s="113">
        <f t="shared" si="17"/>
      </c>
      <c r="U81" s="114">
        <f t="shared" si="18"/>
      </c>
      <c r="V81" s="126" t="str">
        <f t="shared" si="20"/>
        <v> </v>
      </c>
      <c r="W81" s="127" t="str">
        <f t="shared" si="21"/>
        <v> </v>
      </c>
      <c r="X81" s="117">
        <f t="shared" si="19"/>
      </c>
      <c r="Y81" s="14"/>
    </row>
    <row r="82" spans="1:25" ht="12.75" customHeight="1" hidden="1">
      <c r="A82" s="15"/>
      <c r="B82" s="1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"/>
      <c r="R82" s="72">
        <f t="shared" si="16"/>
      </c>
      <c r="S82" s="70"/>
      <c r="T82" s="113">
        <f t="shared" si="17"/>
      </c>
      <c r="U82" s="114">
        <f t="shared" si="18"/>
      </c>
      <c r="V82" s="126" t="str">
        <f t="shared" si="20"/>
        <v> </v>
      </c>
      <c r="W82" s="127" t="str">
        <f t="shared" si="21"/>
        <v> </v>
      </c>
      <c r="X82" s="117">
        <f t="shared" si="19"/>
      </c>
      <c r="Y82" s="14"/>
    </row>
    <row r="83" spans="1:25" ht="12.75" customHeight="1" hidden="1">
      <c r="A83" s="15"/>
      <c r="B83" s="1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"/>
      <c r="R83" s="72">
        <f t="shared" si="16"/>
      </c>
      <c r="S83" s="70"/>
      <c r="T83" s="113">
        <f t="shared" si="17"/>
      </c>
      <c r="U83" s="114">
        <f t="shared" si="18"/>
      </c>
      <c r="V83" s="126" t="str">
        <f t="shared" si="20"/>
        <v> </v>
      </c>
      <c r="W83" s="127" t="str">
        <f t="shared" si="21"/>
        <v> </v>
      </c>
      <c r="X83" s="117">
        <f t="shared" si="19"/>
      </c>
      <c r="Y83" s="14"/>
    </row>
    <row r="84" spans="1:25" ht="12.75" customHeight="1" hidden="1">
      <c r="A84" s="15"/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"/>
      <c r="R84" s="72">
        <f t="shared" si="16"/>
      </c>
      <c r="S84" s="70"/>
      <c r="T84" s="113">
        <f t="shared" si="17"/>
      </c>
      <c r="U84" s="114">
        <f t="shared" si="18"/>
      </c>
      <c r="V84" s="126" t="str">
        <f t="shared" si="20"/>
        <v> </v>
      </c>
      <c r="W84" s="127" t="str">
        <f t="shared" si="21"/>
        <v> </v>
      </c>
      <c r="X84" s="117">
        <f t="shared" si="19"/>
      </c>
      <c r="Y84" s="14"/>
    </row>
    <row r="85" spans="1:25" ht="12.75" customHeight="1" hidden="1">
      <c r="A85" s="15"/>
      <c r="B85" s="1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"/>
      <c r="R85" s="72">
        <f t="shared" si="16"/>
      </c>
      <c r="S85" s="70"/>
      <c r="T85" s="113">
        <f t="shared" si="17"/>
      </c>
      <c r="U85" s="114">
        <f t="shared" si="18"/>
      </c>
      <c r="V85" s="126" t="str">
        <f t="shared" si="20"/>
        <v> </v>
      </c>
      <c r="W85" s="127" t="str">
        <f t="shared" si="21"/>
        <v> </v>
      </c>
      <c r="X85" s="117">
        <f t="shared" si="19"/>
      </c>
      <c r="Y85" s="14"/>
    </row>
    <row r="86" spans="1:25" ht="12.75" customHeight="1" hidden="1">
      <c r="A86" s="15"/>
      <c r="B86" s="1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"/>
      <c r="R86" s="72">
        <f t="shared" si="16"/>
      </c>
      <c r="S86" s="70"/>
      <c r="T86" s="113">
        <f t="shared" si="17"/>
      </c>
      <c r="U86" s="114">
        <f t="shared" si="18"/>
      </c>
      <c r="V86" s="126" t="str">
        <f t="shared" si="20"/>
        <v> </v>
      </c>
      <c r="W86" s="127" t="str">
        <f t="shared" si="21"/>
        <v> </v>
      </c>
      <c r="X86" s="117">
        <f t="shared" si="19"/>
      </c>
      <c r="Y86" s="14"/>
    </row>
    <row r="87" spans="1:25" ht="12.75" customHeight="1" hidden="1">
      <c r="A87" s="15"/>
      <c r="B87" s="1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"/>
      <c r="R87" s="72">
        <f t="shared" si="16"/>
      </c>
      <c r="S87" s="70"/>
      <c r="T87" s="113">
        <f t="shared" si="17"/>
      </c>
      <c r="U87" s="114">
        <f t="shared" si="18"/>
      </c>
      <c r="V87" s="126" t="str">
        <f t="shared" si="20"/>
        <v> </v>
      </c>
      <c r="W87" s="127" t="str">
        <f t="shared" si="21"/>
        <v> </v>
      </c>
      <c r="X87" s="117">
        <f t="shared" si="19"/>
      </c>
      <c r="Y87" s="14"/>
    </row>
    <row r="88" spans="1:25" ht="12.75" customHeight="1" hidden="1">
      <c r="A88" s="15"/>
      <c r="B88" s="1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"/>
      <c r="R88" s="72">
        <f t="shared" si="16"/>
      </c>
      <c r="S88" s="70"/>
      <c r="T88" s="113">
        <f t="shared" si="17"/>
      </c>
      <c r="U88" s="114">
        <f t="shared" si="18"/>
      </c>
      <c r="V88" s="126" t="str">
        <f t="shared" si="20"/>
        <v> </v>
      </c>
      <c r="W88" s="127" t="str">
        <f t="shared" si="21"/>
        <v> </v>
      </c>
      <c r="X88" s="117">
        <f t="shared" si="19"/>
      </c>
      <c r="Y88" s="14"/>
    </row>
    <row r="89" spans="1:25" ht="12.75" customHeight="1" hidden="1">
      <c r="A89" s="15"/>
      <c r="B89" s="1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"/>
      <c r="R89" s="72">
        <f t="shared" si="16"/>
      </c>
      <c r="S89" s="70"/>
      <c r="T89" s="113">
        <f t="shared" si="17"/>
      </c>
      <c r="U89" s="114">
        <f t="shared" si="18"/>
      </c>
      <c r="V89" s="126" t="str">
        <f t="shared" si="20"/>
        <v> </v>
      </c>
      <c r="W89" s="127" t="str">
        <f t="shared" si="21"/>
        <v> </v>
      </c>
      <c r="X89" s="117">
        <f t="shared" si="19"/>
      </c>
      <c r="Y89" s="14"/>
    </row>
    <row r="90" spans="1:25" ht="12.75" customHeight="1" hidden="1">
      <c r="A90" s="15"/>
      <c r="B90" s="1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"/>
      <c r="R90" s="72">
        <f t="shared" si="16"/>
      </c>
      <c r="S90" s="70"/>
      <c r="T90" s="113">
        <f t="shared" si="17"/>
      </c>
      <c r="U90" s="114">
        <f t="shared" si="18"/>
      </c>
      <c r="V90" s="126" t="str">
        <f t="shared" si="20"/>
        <v> </v>
      </c>
      <c r="W90" s="127" t="str">
        <f t="shared" si="21"/>
        <v> </v>
      </c>
      <c r="X90" s="117">
        <f t="shared" si="19"/>
      </c>
      <c r="Y90" s="14"/>
    </row>
    <row r="91" spans="1:25" ht="12.75" customHeight="1" hidden="1">
      <c r="A91" s="15"/>
      <c r="B91" s="1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"/>
      <c r="R91" s="72">
        <f t="shared" si="16"/>
      </c>
      <c r="S91" s="70"/>
      <c r="T91" s="113">
        <f t="shared" si="17"/>
      </c>
      <c r="U91" s="114">
        <f t="shared" si="18"/>
      </c>
      <c r="V91" s="126" t="str">
        <f t="shared" si="20"/>
        <v> </v>
      </c>
      <c r="W91" s="127" t="str">
        <f t="shared" si="21"/>
        <v> </v>
      </c>
      <c r="X91" s="117">
        <f t="shared" si="19"/>
      </c>
      <c r="Y91" s="14"/>
    </row>
    <row r="92" spans="1:25" ht="12.75" customHeight="1" hidden="1">
      <c r="A92" s="15"/>
      <c r="B92" s="1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"/>
      <c r="R92" s="72">
        <f t="shared" si="16"/>
      </c>
      <c r="S92" s="70"/>
      <c r="T92" s="113">
        <f t="shared" si="17"/>
      </c>
      <c r="U92" s="114">
        <f t="shared" si="18"/>
      </c>
      <c r="V92" s="126" t="str">
        <f t="shared" si="20"/>
        <v> </v>
      </c>
      <c r="W92" s="127" t="str">
        <f t="shared" si="21"/>
        <v> </v>
      </c>
      <c r="X92" s="117">
        <f t="shared" si="19"/>
      </c>
      <c r="Y92" s="14"/>
    </row>
    <row r="93" spans="1:25" ht="12" customHeight="1" hidden="1">
      <c r="A93" s="15"/>
      <c r="B93" s="1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"/>
      <c r="R93" s="72">
        <f t="shared" si="16"/>
      </c>
      <c r="S93" s="70"/>
      <c r="T93" s="113">
        <f t="shared" si="17"/>
      </c>
      <c r="U93" s="114">
        <f t="shared" si="18"/>
      </c>
      <c r="V93" s="126" t="str">
        <f t="shared" si="20"/>
        <v> </v>
      </c>
      <c r="W93" s="127" t="str">
        <f t="shared" si="21"/>
        <v> </v>
      </c>
      <c r="X93" s="117">
        <f t="shared" si="19"/>
      </c>
      <c r="Y93" s="14"/>
    </row>
    <row r="94" spans="1:25" ht="12" customHeight="1" hidden="1" thickBot="1">
      <c r="A94" s="15"/>
      <c r="B94" s="1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"/>
      <c r="R94" s="73">
        <f t="shared" si="16"/>
      </c>
      <c r="S94" s="70"/>
      <c r="T94" s="118">
        <f t="shared" si="17"/>
      </c>
      <c r="U94" s="119">
        <f t="shared" si="18"/>
      </c>
      <c r="V94" s="126" t="str">
        <f t="shared" si="20"/>
        <v> </v>
      </c>
      <c r="W94" s="127" t="str">
        <f t="shared" si="21"/>
        <v> </v>
      </c>
      <c r="X94" s="120">
        <f t="shared" si="19"/>
      </c>
      <c r="Y94" s="14"/>
    </row>
    <row r="95" spans="1:25" ht="13.5" thickBot="1">
      <c r="A95" s="1"/>
      <c r="B95" s="5"/>
      <c r="C95" s="90">
        <f aca="true" t="shared" si="22" ref="C95:P95">IF(SUM(C56:C94)=0,"",SUM(C56:C94))</f>
        <v>397</v>
      </c>
      <c r="D95" s="90">
        <f>IF(SUM(D56:D94)=0,"",SUM(D56:D94))</f>
        <v>375</v>
      </c>
      <c r="E95" s="90">
        <f t="shared" si="22"/>
        <v>410</v>
      </c>
      <c r="F95" s="90">
        <f>IF(SUM(F56:F94)=0,"",SUM(F56:F94))</f>
        <v>376</v>
      </c>
      <c r="G95" s="211">
        <f>IF(SUM(G56:G94)=0,"",SUM(G56:G94))-1</f>
        <v>380</v>
      </c>
      <c r="H95" s="211">
        <f>IF(SUM(H56:H94)=0,"",SUM(H56:H94))-5</f>
        <v>366</v>
      </c>
      <c r="I95" s="6">
        <f t="shared" si="22"/>
        <v>393</v>
      </c>
      <c r="J95" s="6">
        <f t="shared" si="22"/>
        <v>375</v>
      </c>
      <c r="K95" s="6">
        <f t="shared" si="22"/>
        <v>390</v>
      </c>
      <c r="L95" s="6">
        <f t="shared" si="22"/>
      </c>
      <c r="M95" s="90">
        <f t="shared" si="22"/>
      </c>
      <c r="N95" s="6">
        <f t="shared" si="22"/>
      </c>
      <c r="O95" s="6">
        <f t="shared" si="22"/>
      </c>
      <c r="P95" s="6">
        <f t="shared" si="22"/>
      </c>
      <c r="Q95" s="1"/>
      <c r="R95" s="17">
        <f t="shared" si="16"/>
        <v>384.6666666666667</v>
      </c>
      <c r="S95" s="18"/>
      <c r="T95" s="19">
        <f>IF(SUM(T56:T94)&lt;1,"",MAX(T56:T94))</f>
        <v>51</v>
      </c>
      <c r="U95" s="19">
        <f>IF(SUM(U56:U94)&lt;1,"",MAX(U56:U94))</f>
        <v>34</v>
      </c>
      <c r="V95" s="17">
        <f>IF(SUM(V56:V94)&lt;1,"",MAX(V56:V94))</f>
        <v>41.44444444444444</v>
      </c>
      <c r="W95" s="17">
        <f>IF(SUM(W56:W94)&lt;1,"",MAX(W56:W94))</f>
      </c>
      <c r="X95" s="19">
        <f>IF((COUNT(C95:P95))&lt;1,"",+COUNT(C95:P95))</f>
        <v>9</v>
      </c>
      <c r="Y95" s="97"/>
    </row>
    <row r="96" spans="1:25" ht="13.5" thickBot="1">
      <c r="A96" s="1"/>
      <c r="B96" s="1"/>
      <c r="C96" s="5" t="s">
        <v>19</v>
      </c>
      <c r="D96" s="5" t="s">
        <v>19</v>
      </c>
      <c r="E96" s="5" t="s">
        <v>19</v>
      </c>
      <c r="F96" s="5" t="s">
        <v>19</v>
      </c>
      <c r="G96" s="5" t="s">
        <v>19</v>
      </c>
      <c r="H96" s="5" t="s">
        <v>19</v>
      </c>
      <c r="I96" s="5" t="s">
        <v>19</v>
      </c>
      <c r="J96" s="5" t="s">
        <v>19</v>
      </c>
      <c r="K96" s="5" t="s">
        <v>19</v>
      </c>
      <c r="L96" s="5" t="s">
        <v>19</v>
      </c>
      <c r="M96" s="5" t="s">
        <v>19</v>
      </c>
      <c r="N96" s="5" t="s">
        <v>19</v>
      </c>
      <c r="O96" s="5" t="s">
        <v>19</v>
      </c>
      <c r="P96" s="5" t="s">
        <v>19</v>
      </c>
      <c r="Q96" s="1"/>
      <c r="R96" s="1"/>
      <c r="S96" s="1"/>
      <c r="T96" s="1"/>
      <c r="U96" s="1"/>
      <c r="V96" s="230" t="s">
        <v>18</v>
      </c>
      <c r="W96" s="231"/>
      <c r="X96" s="106"/>
      <c r="Y96" s="1"/>
    </row>
    <row r="97" spans="1:25" ht="12.75">
      <c r="A97" s="1" t="s">
        <v>47</v>
      </c>
      <c r="B97" s="1"/>
      <c r="C97" s="12">
        <f>'Double Tops'!C43</f>
        <v>369</v>
      </c>
      <c r="D97" s="12">
        <f>Orleans!C43</f>
        <v>354</v>
      </c>
      <c r="E97" s="12">
        <f>Chasers!D43</f>
        <v>386</v>
      </c>
      <c r="F97" s="12">
        <f>Dynamos!E43</f>
        <v>423</v>
      </c>
      <c r="G97" s="12">
        <f>'No Hopers'!G43</f>
        <v>406</v>
      </c>
      <c r="H97" s="12">
        <f>'Bowling Stones'!H43</f>
        <v>375</v>
      </c>
      <c r="I97" s="12">
        <f>'Offenham RBL'!I43</f>
        <v>337</v>
      </c>
      <c r="J97" s="12">
        <f>'The Wicks'!J43</f>
        <v>371</v>
      </c>
      <c r="K97" s="12">
        <f>Components!K43</f>
        <v>385</v>
      </c>
      <c r="L97" s="12"/>
      <c r="M97" s="12"/>
      <c r="N97" s="12"/>
      <c r="O97" s="12"/>
      <c r="P97" s="12"/>
      <c r="Q97" s="1"/>
      <c r="R97" s="1"/>
      <c r="S97" s="1"/>
      <c r="T97" s="1"/>
      <c r="U97" s="1"/>
      <c r="V97" s="1"/>
      <c r="W97" s="1"/>
      <c r="X97" s="1"/>
      <c r="Y97" s="1"/>
    </row>
    <row r="98" spans="1:25" ht="12.75">
      <c r="A98" s="1"/>
      <c r="B98" s="1"/>
      <c r="C98" s="1"/>
      <c r="D98" s="1"/>
      <c r="E98" s="1"/>
      <c r="F98" s="1"/>
      <c r="G98" s="89"/>
      <c r="H98" s="1"/>
      <c r="I98" s="1"/>
      <c r="J98" s="1"/>
      <c r="K98" s="1"/>
      <c r="L98" s="1"/>
      <c r="M98" s="1"/>
      <c r="N98" s="1"/>
      <c r="O98" s="1"/>
      <c r="P98" s="1"/>
      <c r="Q98" s="1"/>
      <c r="R98" s="3" t="s">
        <v>15</v>
      </c>
      <c r="S98" s="4"/>
      <c r="T98" s="1"/>
      <c r="U98" s="1"/>
      <c r="V98" s="1"/>
      <c r="W98" s="1"/>
      <c r="X98" s="1"/>
      <c r="Y98" s="1"/>
    </row>
    <row r="99" spans="1:25" ht="12.75">
      <c r="A99" s="1" t="s">
        <v>42</v>
      </c>
      <c r="B99" s="1"/>
      <c r="C99" s="81" t="str">
        <f>IF(ISNUMBER(C95),IF(ISNUMBER(C97),IF(C95&gt;C97,"Won",IF(C95=C97,"Draw","Lost")),"Error"),IF(ISNUMBER(C97),"Error",IF(C95="",IF(ISTEXT(C97),"",""),"Awarded Awy")))</f>
        <v>Won</v>
      </c>
      <c r="D99" s="81" t="str">
        <f aca="true" t="shared" si="23" ref="D99:M99">IF(ISNUMBER(D95),IF(ISNUMBER(D97),IF(D95&gt;D97,"Won",IF(D95=D97,"Draw","Lost")),"Error"),IF(ISNUMBER(D97),"Error",IF(D95="",IF(ISTEXT(D97),"",""),"Awarded Awy")))</f>
        <v>Won</v>
      </c>
      <c r="E99" s="81" t="str">
        <f t="shared" si="23"/>
        <v>Won</v>
      </c>
      <c r="F99" s="81" t="str">
        <f t="shared" si="23"/>
        <v>Lost</v>
      </c>
      <c r="G99" s="81" t="str">
        <f t="shared" si="23"/>
        <v>Lost</v>
      </c>
      <c r="H99" s="81" t="str">
        <f t="shared" si="23"/>
        <v>Lost</v>
      </c>
      <c r="I99" s="81" t="str">
        <f>IF(ISNUMBER(I95),IF(ISNUMBER(I97),IF(I95&gt;I97,"Won",IF(I95=I97,"Draw","Lost")),"Error"),IF(ISNUMBER(I97),"Error",IF(I95="",IF(ISTEXT(I97),"",""),"Awarded Awy")))</f>
        <v>Won</v>
      </c>
      <c r="J99" s="81" t="str">
        <f t="shared" si="23"/>
        <v>Won</v>
      </c>
      <c r="K99" s="81" t="str">
        <f t="shared" si="23"/>
        <v>Won</v>
      </c>
      <c r="L99" s="81">
        <f t="shared" si="23"/>
      </c>
      <c r="M99" s="81">
        <f t="shared" si="23"/>
      </c>
      <c r="N99" s="81">
        <f>IF(ISNUMBER(N95),IF(ISNUMBER(N97),IF(N95&gt;N97,"Won",IF(N95=N97,"Draw","Lost")),"Error"),IF(ISNUMBER(N97),"Error",IF(N95="",IF(ISTEXT(N97),"Awarded Hme",""),"Awarded Awy")))</f>
      </c>
      <c r="O99" s="81">
        <f>IF(ISNUMBER(O95),IF(ISNUMBER(O97),IF(O95&gt;O97,"Won",IF(O95=O97,"Draw","Lost")),"Error"),IF(ISNUMBER(O97),"Error",IF(O95="",IF(ISTEXT(O97),"Awarded Hme",""),"Awarded Awy")))</f>
      </c>
      <c r="P99" s="81">
        <f>IF(ISNUMBER(P95),IF(ISNUMBER(P97),IF(P95&gt;P97,"Won",IF(P95=P97,"Draw","Lost")),"Error"),IF(ISNUMBER(P97),"Error",IF(P95="",IF(ISTEXT(P97),"Awarded Hme",""),"Awarded Awy")))</f>
      </c>
      <c r="Q99" s="1"/>
      <c r="R99" s="1" t="s">
        <v>33</v>
      </c>
      <c r="S99" s="5">
        <f>COUNTIF(C99:P99,"Won")</f>
        <v>6</v>
      </c>
      <c r="T99" s="1" t="s">
        <v>7</v>
      </c>
      <c r="U99" s="5">
        <f>COUNTIF(C99:P99,"Draw")</f>
        <v>0</v>
      </c>
      <c r="V99" s="1" t="s">
        <v>9</v>
      </c>
      <c r="W99" s="5">
        <f>COUNTIF(C99:P99,"Lost")</f>
        <v>3</v>
      </c>
      <c r="X99" s="1"/>
      <c r="Y99" s="1"/>
    </row>
    <row r="100" spans="1:25" ht="12.75">
      <c r="A100" s="1" t="s">
        <v>43</v>
      </c>
      <c r="B100" s="1"/>
      <c r="C100" s="81">
        <v>4</v>
      </c>
      <c r="D100" s="81">
        <v>4</v>
      </c>
      <c r="E100" s="81">
        <v>4</v>
      </c>
      <c r="F100" s="81">
        <v>0</v>
      </c>
      <c r="G100" s="81">
        <v>1</v>
      </c>
      <c r="H100" s="81">
        <v>4</v>
      </c>
      <c r="I100" s="81">
        <v>6</v>
      </c>
      <c r="J100" s="81">
        <v>2</v>
      </c>
      <c r="K100" s="81">
        <v>3</v>
      </c>
      <c r="L100" s="81"/>
      <c r="M100" s="81"/>
      <c r="N100" s="81"/>
      <c r="O100" s="81"/>
      <c r="P100" s="81"/>
      <c r="Q100" s="1"/>
      <c r="R100" s="1" t="s">
        <v>43</v>
      </c>
      <c r="S100" s="5">
        <f>SUM(C100:P100)</f>
        <v>28</v>
      </c>
      <c r="T100" s="1"/>
      <c r="U100" s="5"/>
      <c r="V100" s="1"/>
      <c r="W100" s="5"/>
      <c r="X100" s="1"/>
      <c r="Y100" s="1"/>
    </row>
    <row r="101" spans="1:25" ht="12.75">
      <c r="A101" s="1" t="s">
        <v>4</v>
      </c>
      <c r="B101" s="1"/>
      <c r="C101" s="81"/>
      <c r="D101" s="81">
        <v>1</v>
      </c>
      <c r="E101" s="81"/>
      <c r="F101" s="81"/>
      <c r="G101" s="81">
        <v>1</v>
      </c>
      <c r="H101" s="81"/>
      <c r="I101" s="81"/>
      <c r="J101" s="81"/>
      <c r="K101" s="81">
        <v>1</v>
      </c>
      <c r="L101" s="81"/>
      <c r="M101" s="81"/>
      <c r="N101" s="81"/>
      <c r="O101" s="81"/>
      <c r="P101" s="81"/>
      <c r="Q101" s="1"/>
      <c r="R101" s="1" t="s">
        <v>49</v>
      </c>
      <c r="S101" s="5">
        <f>SUM(C101:P101)</f>
        <v>3</v>
      </c>
      <c r="T101" s="1" t="s">
        <v>8</v>
      </c>
      <c r="U101" s="5">
        <f>(COUNT(C97:P97)*6)-(S100+S101)</f>
        <v>23</v>
      </c>
      <c r="V101" s="1"/>
      <c r="W101" s="5"/>
      <c r="X101" s="1"/>
      <c r="Y101" s="1"/>
    </row>
    <row r="102" spans="1:25" ht="12.75">
      <c r="A102" s="1" t="s">
        <v>31</v>
      </c>
      <c r="B102" s="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1"/>
      <c r="R102" s="1" t="s">
        <v>5</v>
      </c>
      <c r="S102" s="5">
        <f>SUM(C102:P102)</f>
        <v>0</v>
      </c>
      <c r="T102" s="1"/>
      <c r="U102" s="5"/>
      <c r="V102" s="1"/>
      <c r="W102" s="5"/>
      <c r="X102" s="1"/>
      <c r="Y102" s="1"/>
    </row>
    <row r="103" spans="1:25" ht="12.75">
      <c r="A103" s="1" t="s">
        <v>6</v>
      </c>
      <c r="B103" s="1"/>
      <c r="C103" s="81">
        <f aca="true" t="shared" si="24" ref="C103:P103">IF(C99="","",IF(C99="Awarded Hme",12,IF(C99="Awarded Awy",0,IF(C99="Won",6,IF(C99="Draw",3,0))+C100+(C101/2)-C102)))</f>
        <v>10</v>
      </c>
      <c r="D103" s="81">
        <f t="shared" si="24"/>
        <v>10.5</v>
      </c>
      <c r="E103" s="81">
        <f t="shared" si="24"/>
        <v>10</v>
      </c>
      <c r="F103" s="81">
        <f t="shared" si="24"/>
        <v>0</v>
      </c>
      <c r="G103" s="81">
        <f t="shared" si="24"/>
        <v>1.5</v>
      </c>
      <c r="H103" s="81">
        <f t="shared" si="24"/>
        <v>4</v>
      </c>
      <c r="I103" s="81">
        <f t="shared" si="24"/>
        <v>12</v>
      </c>
      <c r="J103" s="81">
        <f t="shared" si="24"/>
        <v>8</v>
      </c>
      <c r="K103" s="81">
        <f t="shared" si="24"/>
        <v>9.5</v>
      </c>
      <c r="L103" s="81">
        <f t="shared" si="24"/>
      </c>
      <c r="M103" s="81">
        <f t="shared" si="24"/>
      </c>
      <c r="N103" s="81">
        <f t="shared" si="24"/>
      </c>
      <c r="O103" s="81">
        <f t="shared" si="24"/>
      </c>
      <c r="P103" s="81">
        <f t="shared" si="24"/>
      </c>
      <c r="Q103" s="1"/>
      <c r="R103" s="1" t="s">
        <v>6</v>
      </c>
      <c r="S103" s="5">
        <f>SUM(C103:P103)</f>
        <v>65.5</v>
      </c>
      <c r="T103" s="1"/>
      <c r="U103" s="5"/>
      <c r="V103" s="1"/>
      <c r="W103" s="5"/>
      <c r="X103" s="1"/>
      <c r="Y103" s="1"/>
    </row>
    <row r="104" spans="1:2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7.25">
      <c r="A105" s="226" t="s">
        <v>1</v>
      </c>
      <c r="B105" s="227"/>
      <c r="C105" s="227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"/>
    </row>
    <row r="106" spans="1:25" ht="13.5" thickBo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>
      <c r="A107" s="1"/>
      <c r="B107" s="1"/>
      <c r="C107" s="3" t="s">
        <v>16</v>
      </c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 t="s">
        <v>50</v>
      </c>
      <c r="R107" s="1"/>
      <c r="S107" s="1"/>
      <c r="T107" s="228" t="s">
        <v>35</v>
      </c>
      <c r="U107" s="229"/>
      <c r="V107" s="228" t="s">
        <v>17</v>
      </c>
      <c r="W107" s="229"/>
      <c r="X107" s="1"/>
      <c r="Y107" s="1"/>
    </row>
    <row r="108" spans="1:25" ht="13.5" thickBot="1">
      <c r="A108" s="1"/>
      <c r="B108" s="1"/>
      <c r="C108" s="1" t="s">
        <v>33</v>
      </c>
      <c r="D108" s="5">
        <f>S47+S99</f>
        <v>13</v>
      </c>
      <c r="E108" s="1" t="s">
        <v>20</v>
      </c>
      <c r="F108" s="5">
        <f>U47+U99</f>
        <v>0</v>
      </c>
      <c r="G108" s="1" t="s">
        <v>27</v>
      </c>
      <c r="H108" s="5">
        <f>W47+W99</f>
        <v>5</v>
      </c>
      <c r="I108" s="1"/>
      <c r="J108" s="1"/>
      <c r="K108" s="1"/>
      <c r="L108" s="1"/>
      <c r="M108" s="1"/>
      <c r="N108" s="1"/>
      <c r="O108" s="1"/>
      <c r="P108" s="1"/>
      <c r="Q108" s="1" t="s">
        <v>51</v>
      </c>
      <c r="R108" s="1"/>
      <c r="S108" s="1"/>
      <c r="T108" s="7" t="s">
        <v>36</v>
      </c>
      <c r="U108" s="9" t="s">
        <v>48</v>
      </c>
      <c r="V108" s="7" t="s">
        <v>36</v>
      </c>
      <c r="W108" s="9" t="s">
        <v>48</v>
      </c>
      <c r="X108" s="1"/>
      <c r="Y108" s="1"/>
    </row>
    <row r="109" spans="1:25" ht="13.5" thickBot="1">
      <c r="A109" s="1"/>
      <c r="B109" s="1"/>
      <c r="C109" s="1" t="s">
        <v>43</v>
      </c>
      <c r="D109" s="5">
        <f>S48+S100</f>
        <v>64</v>
      </c>
      <c r="E109" s="1"/>
      <c r="F109" s="5"/>
      <c r="G109" s="1"/>
      <c r="H109" s="5"/>
      <c r="I109" s="1"/>
      <c r="J109" s="1"/>
      <c r="K109" s="1"/>
      <c r="L109" s="1"/>
      <c r="M109" s="1"/>
      <c r="N109" s="1"/>
      <c r="O109" s="1"/>
      <c r="P109" s="1"/>
      <c r="Q109" s="1" t="s">
        <v>52</v>
      </c>
      <c r="R109" s="1"/>
      <c r="S109" s="1"/>
      <c r="T109" s="19">
        <f>IF(ISNUMBER(T43),MAX(T43,T95),IF(ISNUMBER(T95),MAX(T43,T95),""))</f>
        <v>51</v>
      </c>
      <c r="U109" s="19">
        <f>IF(ISNUMBER(U43),MAX(U43,U95),IF(ISNUMBER(U95),MAX(U43,U95),""))</f>
        <v>34</v>
      </c>
      <c r="V109" s="17">
        <f>Z43</f>
        <v>41.22222222222222</v>
      </c>
      <c r="W109" s="17">
        <f>AA43</f>
      </c>
      <c r="X109" s="1"/>
      <c r="Y109" s="1"/>
    </row>
    <row r="110" spans="1:25" ht="13.5" thickBot="1">
      <c r="A110" s="1"/>
      <c r="B110" s="1"/>
      <c r="C110" s="1" t="s">
        <v>4</v>
      </c>
      <c r="D110" s="5">
        <f>S49+S101</f>
        <v>6</v>
      </c>
      <c r="E110" s="1" t="s">
        <v>28</v>
      </c>
      <c r="F110" s="5">
        <f>U49+U101</f>
        <v>38</v>
      </c>
      <c r="G110" s="1"/>
      <c r="H110" s="5"/>
      <c r="I110" s="1"/>
      <c r="J110" s="1"/>
      <c r="K110" s="1"/>
      <c r="L110" s="1"/>
      <c r="M110" s="1"/>
      <c r="N110" s="1"/>
      <c r="O110" s="1"/>
      <c r="P110" s="1"/>
      <c r="Q110" s="1" t="s">
        <v>208</v>
      </c>
      <c r="R110" s="1"/>
      <c r="S110" s="1"/>
      <c r="T110" s="1"/>
      <c r="U110" s="1"/>
      <c r="V110" s="1"/>
      <c r="W110" s="1"/>
      <c r="X110" s="1"/>
      <c r="Y110" s="1"/>
    </row>
    <row r="111" spans="1:25" ht="13.5" thickBot="1">
      <c r="A111" s="1"/>
      <c r="B111" s="1"/>
      <c r="C111" s="1" t="s">
        <v>5</v>
      </c>
      <c r="D111" s="5">
        <f>S50+S102</f>
        <v>0</v>
      </c>
      <c r="E111" s="1"/>
      <c r="F111" s="5"/>
      <c r="G111" s="1"/>
      <c r="H111" s="5"/>
      <c r="I111" s="1"/>
      <c r="J111" s="1"/>
      <c r="K111" s="1"/>
      <c r="L111" s="1"/>
      <c r="M111" s="1"/>
      <c r="N111" s="1"/>
      <c r="O111" s="1"/>
      <c r="P111" s="1"/>
      <c r="Q111" s="1" t="s">
        <v>13</v>
      </c>
      <c r="R111" s="1"/>
      <c r="S111" s="1"/>
      <c r="T111" s="128" t="s">
        <v>55</v>
      </c>
      <c r="U111" s="79"/>
      <c r="V111" s="80"/>
      <c r="W111" s="78">
        <f>Y43</f>
        <v>41.22222222222222</v>
      </c>
      <c r="X111" s="1"/>
      <c r="Y111" s="1"/>
    </row>
    <row r="112" spans="1:25" ht="12.75">
      <c r="A112" s="1"/>
      <c r="B112" s="1"/>
      <c r="C112" s="1" t="s">
        <v>6</v>
      </c>
      <c r="D112" s="5">
        <f>S51+S103</f>
        <v>145</v>
      </c>
      <c r="E112" s="1"/>
      <c r="F112" s="5"/>
      <c r="G112" s="1" t="s">
        <v>29</v>
      </c>
      <c r="H112" s="5">
        <f>IF(ISNUMBER(X43),IF(ISNUMBER(X95),(X43+X95),X43),IF(ISNUMBER(X95),X95,"None"))</f>
        <v>18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</sheetData>
  <sheetProtection/>
  <mergeCells count="12">
    <mergeCell ref="T54:U54"/>
    <mergeCell ref="V54:W54"/>
    <mergeCell ref="V96:W96"/>
    <mergeCell ref="A105:X105"/>
    <mergeCell ref="T107:U107"/>
    <mergeCell ref="V107:W107"/>
    <mergeCell ref="A1:X1"/>
    <mergeCell ref="R2:S2"/>
    <mergeCell ref="T2:U2"/>
    <mergeCell ref="V2:W2"/>
    <mergeCell ref="V44:W44"/>
    <mergeCell ref="A53:X53"/>
  </mergeCells>
  <conditionalFormatting sqref="B4:B42 B56:B94">
    <cfRule type="cellIs" priority="2" dxfId="309" operator="equal" stopIfTrue="1">
      <formula>"F"</formula>
    </cfRule>
    <cfRule type="cellIs" priority="3" dxfId="310" operator="equal" stopIfTrue="1">
      <formula>"M"</formula>
    </cfRule>
  </conditionalFormatting>
  <conditionalFormatting sqref="O99:P99 C47:P47">
    <cfRule type="cellIs" priority="4" dxfId="18" operator="equal" stopIfTrue="1">
      <formula>"Won"</formula>
    </cfRule>
  </conditionalFormatting>
  <conditionalFormatting sqref="C99:N99">
    <cfRule type="cellIs" priority="1" dxfId="18" operator="equal" stopIfTrue="1">
      <formula>"Won"</formula>
    </cfRule>
  </conditionalFormatting>
  <conditionalFormatting sqref="V4:V42">
    <cfRule type="expression" priority="495" dxfId="7" stopIfTrue="1">
      <formula>$V4=MAX($V$4:$V$42)</formula>
    </cfRule>
  </conditionalFormatting>
  <conditionalFormatting sqref="W4:W42">
    <cfRule type="expression" priority="497" dxfId="6" stopIfTrue="1">
      <formula>$W4=MAX($W$4:$W$42)</formula>
    </cfRule>
  </conditionalFormatting>
  <conditionalFormatting sqref="Z25:AA42 Y4:Y42">
    <cfRule type="expression" priority="499" dxfId="21" stopIfTrue="1">
      <formula>$Y4=MAX($Y$4:$Y$42)</formula>
    </cfRule>
  </conditionalFormatting>
  <conditionalFormatting sqref="C4:P42 R4:S42">
    <cfRule type="cellIs" priority="502" dxfId="10" operator="lessThan" stopIfTrue="1">
      <formula>1</formula>
    </cfRule>
    <cfRule type="expression" priority="503" dxfId="6" stopIfTrue="1">
      <formula>IF($B4="F",(C4=MAX(C$4:C$42)))</formula>
    </cfRule>
    <cfRule type="expression" priority="504" dxfId="8" stopIfTrue="1">
      <formula>IF(OR($B4="M",$B4=""),(C4=MAX(C$4:C$42)))</formula>
    </cfRule>
  </conditionalFormatting>
  <conditionalFormatting sqref="Z4:Z24">
    <cfRule type="expression" priority="514" dxfId="8" stopIfTrue="1">
      <formula>$Z4=MAX($Z$4:$Z$42)</formula>
    </cfRule>
  </conditionalFormatting>
  <conditionalFormatting sqref="AA4:AA24">
    <cfRule type="expression" priority="516" dxfId="9" stopIfTrue="1">
      <formula>$AA4=MAX($AA$4:$AA$42)</formula>
    </cfRule>
  </conditionalFormatting>
  <conditionalFormatting sqref="V56:V94">
    <cfRule type="expression" priority="540" dxfId="7" stopIfTrue="1">
      <formula>$V56=MAX($V$56:$V$94)</formula>
    </cfRule>
  </conditionalFormatting>
  <conditionalFormatting sqref="W56:W94">
    <cfRule type="expression" priority="542" dxfId="6" stopIfTrue="1">
      <formula>$W56=MAX($W$56:$W$94)</formula>
    </cfRule>
  </conditionalFormatting>
  <conditionalFormatting sqref="C56:P94 R56:R94">
    <cfRule type="cellIs" priority="544" dxfId="10" operator="lessThan" stopIfTrue="1">
      <formula>1</formula>
    </cfRule>
    <cfRule type="expression" priority="545" dxfId="6" stopIfTrue="1">
      <formula>IF($B56="F",(C56=MAX(C$56:C$94)))</formula>
    </cfRule>
    <cfRule type="expression" priority="546" dxfId="8" stopIfTrue="1">
      <formula>IF(OR($B56="M",$B56=""),(C56=MAX(C$56:C$94)))</formula>
    </cfRule>
  </conditionalFormatting>
  <conditionalFormatting sqref="T4:T42 T56:T94">
    <cfRule type="expression" priority="556" dxfId="12" stopIfTrue="1">
      <formula>$T4=MAX($T$4:$T$42,$T$56:$T$94)</formula>
    </cfRule>
  </conditionalFormatting>
  <conditionalFormatting sqref="U4:U42 U56:U94">
    <cfRule type="expression" priority="559" dxfId="9" stopIfTrue="1">
      <formula>$U4=MAX($U$4:$U$42,$U$56:$U$94)</formula>
    </cfRule>
  </conditionalFormatting>
  <conditionalFormatting sqref="A4:A42">
    <cfRule type="expression" priority="562" dxfId="0" stopIfTrue="1">
      <formula>(OR($T4=MAX($T$4:$T$42,$T$56:$T$94),$U4=MAX($U$4:$U$42,$U$56:$U$94)))</formula>
    </cfRule>
    <cfRule type="expression" priority="563" dxfId="0" stopIfTrue="1">
      <formula>(OR($V4=MAX($V$56:$V$94),$W4=MAX($W$56:$W$94)))</formula>
    </cfRule>
    <cfRule type="expression" priority="564" dxfId="0" stopIfTrue="1">
      <formula>($Y4=MAX($Y$4:$Y$42))</formula>
    </cfRule>
  </conditionalFormatting>
  <conditionalFormatting sqref="A56:A94">
    <cfRule type="expression" priority="565" dxfId="0" stopIfTrue="1">
      <formula>(OR($T56=MAX($T$4:$T$42,$T$56:$T$94),$U56=MAX($U$4:$U$42,$U$56:$U$94)))</formula>
    </cfRule>
    <cfRule type="expression" priority="566" dxfId="0" stopIfTrue="1">
      <formula>(OR($V56=MAX($V$56:$V$94),$W56=MAX($W$56:$W$94)))</formula>
    </cfRule>
    <cfRule type="expression" priority="567" dxfId="0" stopIfTrue="1">
      <formula>(#REF!=MAX($Y$4:$Y$42))</formula>
    </cfRule>
  </conditionalFormatting>
  <printOptions/>
  <pageMargins left="0.35433070866141736" right="0.15748031496062992" top="0.5118110236220472" bottom="0.1968503937007874" header="0.1968503937007874" footer="0.1968503937007874"/>
  <pageSetup fitToHeight="1" fitToWidth="1" horizontalDpi="600" verticalDpi="600" orientation="landscape" paperSize="10" scale="57" r:id="rId1"/>
  <headerFooter alignWithMargins="0">
    <oddHeader>&amp;L&amp;16Division 2&amp;C&amp;"Verdana,Bold"&amp;16&amp;A&amp;"Verdana,Regular" Skittles Averages&amp;R&amp;16 2021 - 2022 Season</oddHeader>
  </headerFooter>
  <rowBreaks count="1" manualBreakCount="1">
    <brk id="112" max="255" man="1"/>
  </rowBreaks>
  <colBreaks count="1" manualBreakCount="1"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112"/>
  <sheetViews>
    <sheetView zoomScale="75" zoomScaleNormal="75" workbookViewId="0" topLeftCell="A49">
      <selection activeCell="W64" sqref="W64"/>
    </sheetView>
  </sheetViews>
  <sheetFormatPr defaultColWidth="11.00390625" defaultRowHeight="12.75"/>
  <cols>
    <col min="1" max="1" width="18.75390625" style="0" customWidth="1"/>
    <col min="2" max="2" width="3.875" style="0" customWidth="1"/>
    <col min="3" max="11" width="11.75390625" style="0" customWidth="1"/>
    <col min="12" max="16" width="11.75390625" style="0" hidden="1" customWidth="1"/>
    <col min="17" max="17" width="2.125" style="0" customWidth="1"/>
    <col min="18" max="25" width="8.00390625" style="0" customWidth="1"/>
    <col min="26" max="27" width="11.00390625" style="0" customWidth="1"/>
  </cols>
  <sheetData>
    <row r="1" spans="1:27" ht="18" thickBot="1">
      <c r="A1" s="226" t="str">
        <f ca="1">+RIGHT(CELL("filename",A1),LEN(CELL("filename",A1))-FIND("]",CELL("filename",A1)))&amp;" Home"</f>
        <v>Bowling Stones Home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68"/>
      <c r="Z1" s="68"/>
      <c r="AA1" s="68"/>
    </row>
    <row r="2" spans="1:27" ht="13.5" thickBot="1">
      <c r="A2" s="172" t="s">
        <v>75</v>
      </c>
      <c r="B2" s="173" t="s">
        <v>74</v>
      </c>
      <c r="C2" s="190">
        <v>45195</v>
      </c>
      <c r="D2" s="190">
        <v>45216</v>
      </c>
      <c r="E2" s="162">
        <v>45244</v>
      </c>
      <c r="F2" s="162">
        <v>45258</v>
      </c>
      <c r="G2" s="162">
        <v>45300</v>
      </c>
      <c r="H2" s="162">
        <v>45314</v>
      </c>
      <c r="I2" s="162">
        <v>45335</v>
      </c>
      <c r="J2" s="162">
        <v>45342</v>
      </c>
      <c r="K2" s="162">
        <v>45363</v>
      </c>
      <c r="L2" s="93"/>
      <c r="M2" s="93"/>
      <c r="N2" s="164"/>
      <c r="O2" s="164"/>
      <c r="P2" s="164"/>
      <c r="Q2" s="1"/>
      <c r="R2" s="232" t="s">
        <v>2</v>
      </c>
      <c r="S2" s="233"/>
      <c r="T2" s="232" t="s">
        <v>35</v>
      </c>
      <c r="U2" s="233"/>
      <c r="V2" s="232" t="s">
        <v>2</v>
      </c>
      <c r="W2" s="233"/>
      <c r="X2" s="157" t="s">
        <v>38</v>
      </c>
      <c r="Y2" s="158" t="s">
        <v>207</v>
      </c>
      <c r="Z2" s="158" t="s">
        <v>207</v>
      </c>
      <c r="AA2" s="158" t="s">
        <v>207</v>
      </c>
    </row>
    <row r="3" spans="1:27" ht="13.5" thickBot="1">
      <c r="A3" s="174" t="str">
        <f ca="1">+RIGHT(CELL("filename",A1),LEN(CELL("filename",A1))-FIND("]",CELL("filename",A1)))</f>
        <v>Bowling Stones</v>
      </c>
      <c r="B3" s="6" t="s">
        <v>10</v>
      </c>
      <c r="C3" s="6" t="s">
        <v>212</v>
      </c>
      <c r="D3" s="6" t="s">
        <v>214</v>
      </c>
      <c r="E3" s="6" t="s">
        <v>210</v>
      </c>
      <c r="F3" s="6" t="s">
        <v>211</v>
      </c>
      <c r="G3" s="6" t="s">
        <v>217</v>
      </c>
      <c r="H3" s="6" t="s">
        <v>218</v>
      </c>
      <c r="I3" s="6" t="s">
        <v>213</v>
      </c>
      <c r="J3" s="6" t="s">
        <v>215</v>
      </c>
      <c r="K3" s="6" t="s">
        <v>216</v>
      </c>
      <c r="L3" s="6"/>
      <c r="M3" s="93"/>
      <c r="N3" s="6"/>
      <c r="O3" s="6"/>
      <c r="P3" s="6"/>
      <c r="Q3" s="1"/>
      <c r="R3" s="7" t="s">
        <v>3</v>
      </c>
      <c r="S3" s="8" t="s">
        <v>21</v>
      </c>
      <c r="T3" s="7" t="s">
        <v>36</v>
      </c>
      <c r="U3" s="8" t="s">
        <v>48</v>
      </c>
      <c r="V3" s="7" t="s">
        <v>36</v>
      </c>
      <c r="W3" s="9" t="s">
        <v>48</v>
      </c>
      <c r="X3" s="8" t="s">
        <v>25</v>
      </c>
      <c r="Y3" s="10" t="s">
        <v>21</v>
      </c>
      <c r="Z3" s="10" t="s">
        <v>56</v>
      </c>
      <c r="AA3" s="10" t="s">
        <v>62</v>
      </c>
    </row>
    <row r="4" spans="1:27" ht="12.75">
      <c r="A4" s="171" t="s">
        <v>251</v>
      </c>
      <c r="B4" s="82" t="s">
        <v>76</v>
      </c>
      <c r="C4" s="143"/>
      <c r="D4" s="11"/>
      <c r="E4" s="11"/>
      <c r="F4" s="11"/>
      <c r="G4" s="186"/>
      <c r="H4" s="11"/>
      <c r="I4" s="11"/>
      <c r="J4" s="11"/>
      <c r="K4" s="11"/>
      <c r="L4" s="11"/>
      <c r="M4" s="11"/>
      <c r="N4" s="11"/>
      <c r="O4" s="11"/>
      <c r="P4" s="11"/>
      <c r="Q4" s="1"/>
      <c r="R4" s="75">
        <f>IF((COUNT(C4:P4))&lt;1,"",(AVERAGE(C4:P4)))</f>
      </c>
      <c r="S4" s="35">
        <f aca="true" t="shared" si="0" ref="S4:S23">IF((COUNT(C4:P4,C56:P56))&lt;1,"",(AVERAGE(C4:P4,C56:P56)))</f>
        <v>38</v>
      </c>
      <c r="T4" s="108">
        <f>IF((COUNT(C4:P4))&lt;1,"",IF(B4="F"," ",MAX(C4:P4)))</f>
      </c>
      <c r="U4" s="109">
        <f>IF((COUNT(C4:P4))&lt;1,"",IF(B4="F",MAX(C4:P4)," "))</f>
      </c>
      <c r="V4" s="110" t="str">
        <f>IF(B4="F"," ",IF(COUNTA(C4:P4)&gt;=6,R4," "))</f>
        <v> </v>
      </c>
      <c r="W4" s="111" t="str">
        <f>IF(B4="F",IF(COUNTA(C4:P4)&gt;=6,R4," ")," ")</f>
        <v> </v>
      </c>
      <c r="X4" s="112">
        <f>IF((COUNT(C4:P4))&lt;1,"",(COUNT(C4:P4)))</f>
      </c>
      <c r="Y4" s="65">
        <f>IF((COUNT(C4:P4,C56:P56))&lt;6,"",(AVERAGE(C4:P4,C56:P56)))</f>
      </c>
      <c r="Z4" s="141">
        <f>IF(B4="F","",Y4)</f>
      </c>
      <c r="AA4" s="65">
        <f>IF(B4="F",Y4,"")</f>
      </c>
    </row>
    <row r="5" spans="1:27" ht="12.75">
      <c r="A5" s="168" t="s">
        <v>224</v>
      </c>
      <c r="B5" s="167" t="s">
        <v>76</v>
      </c>
      <c r="C5" s="53">
        <v>37</v>
      </c>
      <c r="D5" s="12">
        <v>34</v>
      </c>
      <c r="E5" s="12">
        <v>35</v>
      </c>
      <c r="F5" s="12">
        <v>38</v>
      </c>
      <c r="G5" s="12">
        <v>34</v>
      </c>
      <c r="H5" s="12">
        <v>37</v>
      </c>
      <c r="I5" s="12">
        <v>30</v>
      </c>
      <c r="J5" s="12"/>
      <c r="K5" s="12"/>
      <c r="L5" s="12"/>
      <c r="M5" s="12"/>
      <c r="N5" s="12"/>
      <c r="O5" s="12"/>
      <c r="P5" s="12"/>
      <c r="Q5" s="1"/>
      <c r="R5" s="76">
        <f aca="true" t="shared" si="1" ref="R5:R42">IF((COUNT(C5:P5))&lt;1,"",(AVERAGE(C5:P5)))</f>
        <v>35</v>
      </c>
      <c r="S5" s="35">
        <f t="shared" si="0"/>
        <v>35.666666666666664</v>
      </c>
      <c r="T5" s="113">
        <f aca="true" t="shared" si="2" ref="T5:T42">IF((COUNT(C5:P5))&lt;1,"",IF(B5="F"," ",MAX(C5:P5)))</f>
        <v>38</v>
      </c>
      <c r="U5" s="114" t="str">
        <f aca="true" t="shared" si="3" ref="U5:U42">IF((COUNT(C5:P5))&lt;1,"",IF(B5="F",MAX(C5:P5)," "))</f>
        <v> </v>
      </c>
      <c r="V5" s="115">
        <f>IF(B5="F"," ",IF(COUNTA(C5:P5)&gt;=6,R5," "))</f>
        <v>35</v>
      </c>
      <c r="W5" s="116" t="str">
        <f>IF(B5="F",IF(COUNTA(C5:P5)&gt;=6,R5," ")," ")</f>
        <v> </v>
      </c>
      <c r="X5" s="117">
        <f aca="true" t="shared" si="4" ref="X5:X42">IF((COUNT(C5:P5))&lt;1,"",(COUNT(C5:P5)))</f>
        <v>7</v>
      </c>
      <c r="Y5" s="66">
        <f>IF((COUNT(C5:P5,C57:P57))&lt;6,"",(AVERAGE(C5:P5,C57:P57)))</f>
        <v>35.666666666666664</v>
      </c>
      <c r="Z5" s="142">
        <f aca="true" t="shared" si="5" ref="Z5:Z42">IF(B5="F","",Y5)</f>
        <v>35.666666666666664</v>
      </c>
      <c r="AA5" s="66">
        <f aca="true" t="shared" si="6" ref="AA5:AA42">IF(B5="F",Y5,"")</f>
      </c>
    </row>
    <row r="6" spans="1:27" ht="12.75">
      <c r="A6" s="166" t="s">
        <v>245</v>
      </c>
      <c r="B6" s="167" t="s">
        <v>37</v>
      </c>
      <c r="C6" s="53">
        <v>38</v>
      </c>
      <c r="D6" s="12"/>
      <c r="E6" s="12"/>
      <c r="F6" s="12"/>
      <c r="G6" s="12"/>
      <c r="H6" s="12"/>
      <c r="I6" s="12">
        <v>37</v>
      </c>
      <c r="J6" s="12"/>
      <c r="K6" s="12">
        <v>37</v>
      </c>
      <c r="L6" s="12"/>
      <c r="M6" s="12"/>
      <c r="N6" s="12"/>
      <c r="O6" s="12"/>
      <c r="P6" s="12"/>
      <c r="Q6" s="1"/>
      <c r="R6" s="76">
        <f t="shared" si="1"/>
        <v>37.333333333333336</v>
      </c>
      <c r="S6" s="35">
        <f t="shared" si="0"/>
        <v>39.57142857142857</v>
      </c>
      <c r="T6" s="113" t="str">
        <f t="shared" si="2"/>
        <v> </v>
      </c>
      <c r="U6" s="114">
        <f t="shared" si="3"/>
        <v>38</v>
      </c>
      <c r="V6" s="115" t="str">
        <f aca="true" t="shared" si="7" ref="V6:V42">IF(B6="F"," ",IF(COUNTA(C6:P6)&gt;=6,R6," "))</f>
        <v> </v>
      </c>
      <c r="W6" s="116" t="str">
        <f aca="true" t="shared" si="8" ref="W6:W42">IF(B6="F",IF(COUNTA(C6:P6)&gt;=6,R6," ")," ")</f>
        <v> </v>
      </c>
      <c r="X6" s="117">
        <f t="shared" si="4"/>
        <v>3</v>
      </c>
      <c r="Y6" s="66">
        <f aca="true" t="shared" si="9" ref="Y6:Y42">IF((COUNT(C6:P6,C58:P58))&lt;6,"",(AVERAGE(C6:P6,C58:P58)))</f>
        <v>39.57142857142857</v>
      </c>
      <c r="Z6" s="142">
        <f t="shared" si="5"/>
      </c>
      <c r="AA6" s="66">
        <f t="shared" si="6"/>
        <v>39.57142857142857</v>
      </c>
    </row>
    <row r="7" spans="1:27" ht="12.75">
      <c r="A7" s="166" t="s">
        <v>250</v>
      </c>
      <c r="B7" s="167" t="s">
        <v>37</v>
      </c>
      <c r="C7" s="5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"/>
      <c r="R7" s="76">
        <f t="shared" si="1"/>
      </c>
      <c r="S7" s="35">
        <f t="shared" si="0"/>
      </c>
      <c r="T7" s="113">
        <f t="shared" si="2"/>
      </c>
      <c r="U7" s="114">
        <f t="shared" si="3"/>
      </c>
      <c r="V7" s="115" t="str">
        <f t="shared" si="7"/>
        <v> </v>
      </c>
      <c r="W7" s="116" t="str">
        <f t="shared" si="8"/>
        <v> </v>
      </c>
      <c r="X7" s="117">
        <f t="shared" si="4"/>
      </c>
      <c r="Y7" s="66">
        <f t="shared" si="9"/>
      </c>
      <c r="Z7" s="142">
        <f t="shared" si="5"/>
      </c>
      <c r="AA7" s="66">
        <f t="shared" si="6"/>
      </c>
    </row>
    <row r="8" spans="1:27" ht="12.75">
      <c r="A8" s="169" t="s">
        <v>259</v>
      </c>
      <c r="B8" s="170" t="s">
        <v>37</v>
      </c>
      <c r="C8" s="53"/>
      <c r="D8" s="12">
        <v>34</v>
      </c>
      <c r="E8" s="12">
        <v>36</v>
      </c>
      <c r="F8" s="12"/>
      <c r="G8" s="12">
        <v>41</v>
      </c>
      <c r="H8" s="12">
        <v>41</v>
      </c>
      <c r="I8" s="12"/>
      <c r="J8" s="12">
        <v>30</v>
      </c>
      <c r="K8" s="12">
        <v>38</v>
      </c>
      <c r="L8" s="12"/>
      <c r="M8" s="12"/>
      <c r="N8" s="12"/>
      <c r="O8" s="12"/>
      <c r="P8" s="12"/>
      <c r="Q8" s="1"/>
      <c r="R8" s="76">
        <f t="shared" si="1"/>
        <v>36.666666666666664</v>
      </c>
      <c r="S8" s="35">
        <f t="shared" si="0"/>
        <v>35.642857142857146</v>
      </c>
      <c r="T8" s="113" t="str">
        <f t="shared" si="2"/>
        <v> </v>
      </c>
      <c r="U8" s="114">
        <f t="shared" si="3"/>
        <v>41</v>
      </c>
      <c r="V8" s="115" t="str">
        <f t="shared" si="7"/>
        <v> </v>
      </c>
      <c r="W8" s="116">
        <f t="shared" si="8"/>
        <v>36.666666666666664</v>
      </c>
      <c r="X8" s="117">
        <f t="shared" si="4"/>
        <v>6</v>
      </c>
      <c r="Y8" s="66">
        <f t="shared" si="9"/>
        <v>35.642857142857146</v>
      </c>
      <c r="Z8" s="142">
        <f t="shared" si="5"/>
      </c>
      <c r="AA8" s="66">
        <f t="shared" si="6"/>
        <v>35.642857142857146</v>
      </c>
    </row>
    <row r="9" spans="1:27" ht="12.75">
      <c r="A9" s="166" t="s">
        <v>231</v>
      </c>
      <c r="B9" s="167" t="s">
        <v>76</v>
      </c>
      <c r="C9" s="53">
        <v>32</v>
      </c>
      <c r="D9" s="12"/>
      <c r="E9" s="12">
        <v>34</v>
      </c>
      <c r="F9" s="12">
        <v>24</v>
      </c>
      <c r="G9" s="12">
        <v>36</v>
      </c>
      <c r="H9" s="12">
        <v>34</v>
      </c>
      <c r="I9" s="12"/>
      <c r="J9" s="12"/>
      <c r="K9" s="12"/>
      <c r="L9" s="12"/>
      <c r="M9" s="12"/>
      <c r="N9" s="12"/>
      <c r="O9" s="12"/>
      <c r="P9" s="12"/>
      <c r="Q9" s="1"/>
      <c r="R9" s="76">
        <f t="shared" si="1"/>
        <v>32</v>
      </c>
      <c r="S9" s="35">
        <f t="shared" si="0"/>
        <v>32.666666666666664</v>
      </c>
      <c r="T9" s="113">
        <f t="shared" si="2"/>
        <v>36</v>
      </c>
      <c r="U9" s="114" t="str">
        <f t="shared" si="3"/>
        <v> </v>
      </c>
      <c r="V9" s="115" t="str">
        <f t="shared" si="7"/>
        <v> </v>
      </c>
      <c r="W9" s="116" t="str">
        <f t="shared" si="8"/>
        <v> </v>
      </c>
      <c r="X9" s="117">
        <f t="shared" si="4"/>
        <v>5</v>
      </c>
      <c r="Y9" s="66">
        <f t="shared" si="9"/>
        <v>32.666666666666664</v>
      </c>
      <c r="Z9" s="142">
        <f t="shared" si="5"/>
        <v>32.666666666666664</v>
      </c>
      <c r="AA9" s="66">
        <f t="shared" si="6"/>
      </c>
    </row>
    <row r="10" spans="1:27" ht="12.75">
      <c r="A10" s="166" t="s">
        <v>226</v>
      </c>
      <c r="B10" s="167" t="s">
        <v>76</v>
      </c>
      <c r="C10" s="53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"/>
      <c r="R10" s="76">
        <f t="shared" si="1"/>
      </c>
      <c r="S10" s="35">
        <f t="shared" si="0"/>
      </c>
      <c r="T10" s="113">
        <f t="shared" si="2"/>
      </c>
      <c r="U10" s="114">
        <f t="shared" si="3"/>
      </c>
      <c r="V10" s="115" t="str">
        <f t="shared" si="7"/>
        <v> </v>
      </c>
      <c r="W10" s="116" t="str">
        <f t="shared" si="8"/>
        <v> </v>
      </c>
      <c r="X10" s="117">
        <f t="shared" si="4"/>
      </c>
      <c r="Y10" s="66">
        <f t="shared" si="9"/>
      </c>
      <c r="Z10" s="142">
        <f t="shared" si="5"/>
      </c>
      <c r="AA10" s="66">
        <f t="shared" si="6"/>
      </c>
    </row>
    <row r="11" spans="1:27" ht="12.75">
      <c r="A11" s="166" t="s">
        <v>257</v>
      </c>
      <c r="B11" s="167" t="s">
        <v>37</v>
      </c>
      <c r="C11" s="53">
        <v>33</v>
      </c>
      <c r="D11" s="12"/>
      <c r="E11" s="12"/>
      <c r="F11" s="12"/>
      <c r="G11" s="12"/>
      <c r="H11" s="12"/>
      <c r="I11" s="12"/>
      <c r="J11" s="12"/>
      <c r="K11" s="12">
        <v>40</v>
      </c>
      <c r="L11" s="12"/>
      <c r="M11" s="12"/>
      <c r="N11" s="12"/>
      <c r="O11" s="12"/>
      <c r="P11" s="12"/>
      <c r="Q11" s="1"/>
      <c r="R11" s="76">
        <f t="shared" si="1"/>
        <v>36.5</v>
      </c>
      <c r="S11" s="35">
        <f t="shared" si="0"/>
        <v>34.5</v>
      </c>
      <c r="T11" s="113" t="str">
        <f t="shared" si="2"/>
        <v> </v>
      </c>
      <c r="U11" s="114">
        <f t="shared" si="3"/>
        <v>40</v>
      </c>
      <c r="V11" s="115" t="str">
        <f t="shared" si="7"/>
        <v> </v>
      </c>
      <c r="W11" s="116" t="str">
        <f t="shared" si="8"/>
        <v> </v>
      </c>
      <c r="X11" s="117">
        <f t="shared" si="4"/>
        <v>2</v>
      </c>
      <c r="Y11" s="66">
        <f t="shared" si="9"/>
        <v>34.5</v>
      </c>
      <c r="Z11" s="142">
        <f t="shared" si="5"/>
      </c>
      <c r="AA11" s="66">
        <f t="shared" si="6"/>
        <v>34.5</v>
      </c>
    </row>
    <row r="12" spans="1:27" ht="12.75">
      <c r="A12" s="166" t="s">
        <v>246</v>
      </c>
      <c r="B12" s="167" t="s">
        <v>37</v>
      </c>
      <c r="C12" s="53">
        <v>32</v>
      </c>
      <c r="D12" s="12">
        <v>33</v>
      </c>
      <c r="E12" s="12">
        <v>32</v>
      </c>
      <c r="F12" s="12">
        <v>41</v>
      </c>
      <c r="G12" s="12">
        <v>42</v>
      </c>
      <c r="H12" s="12">
        <v>37</v>
      </c>
      <c r="I12" s="12">
        <v>35</v>
      </c>
      <c r="J12" s="12">
        <v>50</v>
      </c>
      <c r="K12" s="12">
        <v>40</v>
      </c>
      <c r="L12" s="12"/>
      <c r="M12" s="12"/>
      <c r="N12" s="12"/>
      <c r="O12" s="12"/>
      <c r="P12" s="12"/>
      <c r="Q12" s="1"/>
      <c r="R12" s="76">
        <f t="shared" si="1"/>
        <v>38</v>
      </c>
      <c r="S12" s="35">
        <f t="shared" si="0"/>
        <v>38.333333333333336</v>
      </c>
      <c r="T12" s="113" t="str">
        <f t="shared" si="2"/>
        <v> </v>
      </c>
      <c r="U12" s="114">
        <f t="shared" si="3"/>
        <v>50</v>
      </c>
      <c r="V12" s="115" t="str">
        <f t="shared" si="7"/>
        <v> </v>
      </c>
      <c r="W12" s="116">
        <f t="shared" si="8"/>
        <v>38</v>
      </c>
      <c r="X12" s="117">
        <f t="shared" si="4"/>
        <v>9</v>
      </c>
      <c r="Y12" s="66">
        <f t="shared" si="9"/>
        <v>38.333333333333336</v>
      </c>
      <c r="Z12" s="142">
        <f t="shared" si="5"/>
      </c>
      <c r="AA12" s="66">
        <f t="shared" si="6"/>
        <v>38.333333333333336</v>
      </c>
    </row>
    <row r="13" spans="1:27" ht="12.75">
      <c r="A13" s="169" t="s">
        <v>225</v>
      </c>
      <c r="B13" s="170" t="s">
        <v>76</v>
      </c>
      <c r="C13" s="5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"/>
      <c r="R13" s="76">
        <f t="shared" si="1"/>
      </c>
      <c r="S13" s="35">
        <f t="shared" si="0"/>
      </c>
      <c r="T13" s="113">
        <f t="shared" si="2"/>
      </c>
      <c r="U13" s="114">
        <f t="shared" si="3"/>
      </c>
      <c r="V13" s="115" t="str">
        <f t="shared" si="7"/>
        <v> </v>
      </c>
      <c r="W13" s="116" t="str">
        <f t="shared" si="8"/>
        <v> </v>
      </c>
      <c r="X13" s="117">
        <f t="shared" si="4"/>
      </c>
      <c r="Y13" s="66">
        <f t="shared" si="9"/>
      </c>
      <c r="Z13" s="142">
        <f t="shared" si="5"/>
      </c>
      <c r="AA13" s="66">
        <f t="shared" si="6"/>
      </c>
    </row>
    <row r="14" spans="1:27" ht="12.75">
      <c r="A14" s="169" t="s">
        <v>263</v>
      </c>
      <c r="B14" s="170" t="s">
        <v>76</v>
      </c>
      <c r="C14" s="53"/>
      <c r="D14" s="12">
        <v>38</v>
      </c>
      <c r="E14" s="12">
        <v>39</v>
      </c>
      <c r="F14" s="12">
        <v>45</v>
      </c>
      <c r="G14" s="12">
        <v>44</v>
      </c>
      <c r="H14" s="12">
        <v>42</v>
      </c>
      <c r="I14" s="12">
        <v>45</v>
      </c>
      <c r="J14" s="12">
        <v>39</v>
      </c>
      <c r="K14" s="12">
        <v>49</v>
      </c>
      <c r="L14" s="12"/>
      <c r="M14" s="12"/>
      <c r="N14" s="12"/>
      <c r="O14" s="12"/>
      <c r="P14" s="12"/>
      <c r="Q14" s="1"/>
      <c r="R14" s="76">
        <f t="shared" si="1"/>
        <v>42.625</v>
      </c>
      <c r="S14" s="35">
        <f t="shared" si="0"/>
        <v>42.23076923076923</v>
      </c>
      <c r="T14" s="113">
        <f t="shared" si="2"/>
        <v>49</v>
      </c>
      <c r="U14" s="114" t="str">
        <f t="shared" si="3"/>
        <v> </v>
      </c>
      <c r="V14" s="115">
        <f t="shared" si="7"/>
        <v>42.625</v>
      </c>
      <c r="W14" s="116" t="str">
        <f t="shared" si="8"/>
        <v> </v>
      </c>
      <c r="X14" s="117">
        <f t="shared" si="4"/>
        <v>8</v>
      </c>
      <c r="Y14" s="66">
        <f t="shared" si="9"/>
        <v>42.23076923076923</v>
      </c>
      <c r="Z14" s="142">
        <f t="shared" si="5"/>
        <v>42.23076923076923</v>
      </c>
      <c r="AA14" s="66">
        <f t="shared" si="6"/>
      </c>
    </row>
    <row r="15" spans="1:27" ht="12.75">
      <c r="A15" s="166" t="s">
        <v>232</v>
      </c>
      <c r="B15" s="167" t="s">
        <v>76</v>
      </c>
      <c r="C15" s="5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"/>
      <c r="R15" s="76">
        <f t="shared" si="1"/>
      </c>
      <c r="S15" s="35">
        <f t="shared" si="0"/>
      </c>
      <c r="T15" s="113">
        <f t="shared" si="2"/>
      </c>
      <c r="U15" s="114">
        <f t="shared" si="3"/>
      </c>
      <c r="V15" s="115" t="str">
        <f t="shared" si="7"/>
        <v> </v>
      </c>
      <c r="W15" s="116" t="str">
        <f t="shared" si="8"/>
        <v> </v>
      </c>
      <c r="X15" s="117">
        <f t="shared" si="4"/>
      </c>
      <c r="Y15" s="66">
        <f t="shared" si="9"/>
      </c>
      <c r="Z15" s="142">
        <f t="shared" si="5"/>
      </c>
      <c r="AA15" s="66">
        <f t="shared" si="6"/>
      </c>
    </row>
    <row r="16" spans="1:27" ht="12.75">
      <c r="A16" s="168" t="s">
        <v>244</v>
      </c>
      <c r="B16" s="167" t="s">
        <v>76</v>
      </c>
      <c r="C16" s="53"/>
      <c r="D16" s="12">
        <v>37</v>
      </c>
      <c r="E16" s="12">
        <v>31</v>
      </c>
      <c r="F16" s="12">
        <v>36</v>
      </c>
      <c r="G16" s="12">
        <v>43</v>
      </c>
      <c r="H16" s="12"/>
      <c r="I16" s="12">
        <v>32</v>
      </c>
      <c r="J16" s="12"/>
      <c r="K16" s="12">
        <v>44</v>
      </c>
      <c r="L16" s="12"/>
      <c r="M16" s="12"/>
      <c r="N16" s="12"/>
      <c r="O16" s="12"/>
      <c r="P16" s="12"/>
      <c r="Q16" s="1"/>
      <c r="R16" s="76">
        <f t="shared" si="1"/>
        <v>37.166666666666664</v>
      </c>
      <c r="S16" s="35">
        <f t="shared" si="0"/>
        <v>37.785714285714285</v>
      </c>
      <c r="T16" s="113">
        <f t="shared" si="2"/>
        <v>44</v>
      </c>
      <c r="U16" s="114" t="str">
        <f t="shared" si="3"/>
        <v> </v>
      </c>
      <c r="V16" s="115">
        <f t="shared" si="7"/>
        <v>37.166666666666664</v>
      </c>
      <c r="W16" s="116" t="str">
        <f t="shared" si="8"/>
        <v> </v>
      </c>
      <c r="X16" s="117">
        <f t="shared" si="4"/>
        <v>6</v>
      </c>
      <c r="Y16" s="66">
        <f t="shared" si="9"/>
        <v>37.785714285714285</v>
      </c>
      <c r="Z16" s="142">
        <f t="shared" si="5"/>
        <v>37.785714285714285</v>
      </c>
      <c r="AA16" s="66">
        <f t="shared" si="6"/>
      </c>
    </row>
    <row r="17" spans="1:27" ht="12.75">
      <c r="A17" s="169" t="s">
        <v>275</v>
      </c>
      <c r="B17" s="170" t="s">
        <v>76</v>
      </c>
      <c r="C17" s="5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"/>
      <c r="R17" s="76">
        <f t="shared" si="1"/>
      </c>
      <c r="S17" s="35">
        <f t="shared" si="0"/>
        <v>43</v>
      </c>
      <c r="T17" s="113">
        <f t="shared" si="2"/>
      </c>
      <c r="U17" s="114">
        <f t="shared" si="3"/>
      </c>
      <c r="V17" s="115" t="str">
        <f t="shared" si="7"/>
        <v> </v>
      </c>
      <c r="W17" s="116" t="str">
        <f t="shared" si="8"/>
        <v> </v>
      </c>
      <c r="X17" s="117">
        <f t="shared" si="4"/>
      </c>
      <c r="Y17" s="66">
        <f t="shared" si="9"/>
      </c>
      <c r="Z17" s="142">
        <f t="shared" si="5"/>
      </c>
      <c r="AA17" s="66">
        <f t="shared" si="6"/>
      </c>
    </row>
    <row r="18" spans="1:27" ht="12.75">
      <c r="A18" s="166" t="s">
        <v>242</v>
      </c>
      <c r="B18" s="167" t="s">
        <v>76</v>
      </c>
      <c r="C18" s="53"/>
      <c r="D18" s="12">
        <v>31</v>
      </c>
      <c r="E18" s="12"/>
      <c r="F18" s="12">
        <v>26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"/>
      <c r="R18" s="76">
        <f t="shared" si="1"/>
        <v>28.5</v>
      </c>
      <c r="S18" s="35">
        <f t="shared" si="0"/>
        <v>30</v>
      </c>
      <c r="T18" s="113">
        <f t="shared" si="2"/>
        <v>31</v>
      </c>
      <c r="U18" s="114" t="str">
        <f t="shared" si="3"/>
        <v> </v>
      </c>
      <c r="V18" s="115" t="str">
        <f t="shared" si="7"/>
        <v> </v>
      </c>
      <c r="W18" s="116" t="str">
        <f t="shared" si="8"/>
        <v> </v>
      </c>
      <c r="X18" s="117">
        <f t="shared" si="4"/>
        <v>2</v>
      </c>
      <c r="Y18" s="66">
        <f t="shared" si="9"/>
      </c>
      <c r="Z18" s="142">
        <f t="shared" si="5"/>
      </c>
      <c r="AA18" s="66">
        <f t="shared" si="6"/>
      </c>
    </row>
    <row r="19" spans="1:27" ht="12.75">
      <c r="A19" s="166" t="s">
        <v>228</v>
      </c>
      <c r="B19" s="167" t="s">
        <v>76</v>
      </c>
      <c r="C19" s="53">
        <v>38</v>
      </c>
      <c r="D19" s="12"/>
      <c r="E19" s="12"/>
      <c r="F19" s="12"/>
      <c r="G19" s="12"/>
      <c r="H19" s="12">
        <v>34</v>
      </c>
      <c r="I19" s="12"/>
      <c r="J19" s="12">
        <v>24</v>
      </c>
      <c r="K19" s="12"/>
      <c r="L19" s="12"/>
      <c r="M19" s="12"/>
      <c r="N19" s="12"/>
      <c r="O19" s="12"/>
      <c r="P19" s="12"/>
      <c r="Q19" s="1"/>
      <c r="R19" s="76">
        <f t="shared" si="1"/>
        <v>32</v>
      </c>
      <c r="S19" s="35">
        <f t="shared" si="0"/>
        <v>29.833333333333332</v>
      </c>
      <c r="T19" s="113">
        <f t="shared" si="2"/>
        <v>38</v>
      </c>
      <c r="U19" s="114" t="str">
        <f t="shared" si="3"/>
        <v> </v>
      </c>
      <c r="V19" s="115" t="str">
        <f t="shared" si="7"/>
        <v> </v>
      </c>
      <c r="W19" s="116" t="str">
        <f t="shared" si="8"/>
        <v> </v>
      </c>
      <c r="X19" s="117">
        <f t="shared" si="4"/>
        <v>3</v>
      </c>
      <c r="Y19" s="66">
        <f t="shared" si="9"/>
        <v>29.833333333333332</v>
      </c>
      <c r="Z19" s="142">
        <f t="shared" si="5"/>
        <v>29.833333333333332</v>
      </c>
      <c r="AA19" s="66">
        <f t="shared" si="6"/>
      </c>
    </row>
    <row r="20" spans="1:27" ht="12.75">
      <c r="A20" s="169" t="s">
        <v>273</v>
      </c>
      <c r="B20" s="170" t="s">
        <v>37</v>
      </c>
      <c r="C20" s="53"/>
      <c r="D20" s="12"/>
      <c r="E20" s="12"/>
      <c r="F20" s="12"/>
      <c r="G20" s="12"/>
      <c r="H20" s="12"/>
      <c r="I20" s="12"/>
      <c r="J20" s="12">
        <v>38</v>
      </c>
      <c r="K20" s="12"/>
      <c r="L20" s="12"/>
      <c r="M20" s="12"/>
      <c r="N20" s="12"/>
      <c r="O20" s="12"/>
      <c r="P20" s="12"/>
      <c r="Q20" s="1"/>
      <c r="R20" s="76">
        <f t="shared" si="1"/>
        <v>38</v>
      </c>
      <c r="S20" s="35">
        <f t="shared" si="0"/>
        <v>35.333333333333336</v>
      </c>
      <c r="T20" s="113" t="str">
        <f t="shared" si="2"/>
        <v> </v>
      </c>
      <c r="U20" s="114">
        <f t="shared" si="3"/>
        <v>38</v>
      </c>
      <c r="V20" s="115" t="str">
        <f t="shared" si="7"/>
        <v> </v>
      </c>
      <c r="W20" s="116" t="str">
        <f t="shared" si="8"/>
        <v> </v>
      </c>
      <c r="X20" s="117">
        <f t="shared" si="4"/>
        <v>1</v>
      </c>
      <c r="Y20" s="66">
        <f t="shared" si="9"/>
      </c>
      <c r="Z20" s="142">
        <f t="shared" si="5"/>
      </c>
      <c r="AA20" s="66">
        <f t="shared" si="6"/>
      </c>
    </row>
    <row r="21" spans="1:27" ht="12.75">
      <c r="A21" s="169" t="s">
        <v>262</v>
      </c>
      <c r="B21" s="170" t="s">
        <v>76</v>
      </c>
      <c r="C21" s="53"/>
      <c r="D21" s="12">
        <v>34</v>
      </c>
      <c r="E21" s="12">
        <v>32</v>
      </c>
      <c r="F21" s="12">
        <v>37</v>
      </c>
      <c r="G21" s="12"/>
      <c r="H21" s="12"/>
      <c r="I21" s="12">
        <v>41</v>
      </c>
      <c r="J21" s="12">
        <v>46</v>
      </c>
      <c r="K21" s="12">
        <v>42</v>
      </c>
      <c r="L21" s="12"/>
      <c r="M21" s="12"/>
      <c r="N21" s="12"/>
      <c r="O21" s="12"/>
      <c r="P21" s="12"/>
      <c r="Q21" s="1"/>
      <c r="R21" s="76">
        <f t="shared" si="1"/>
        <v>38.666666666666664</v>
      </c>
      <c r="S21" s="35">
        <f t="shared" si="0"/>
        <v>37.1</v>
      </c>
      <c r="T21" s="113">
        <f t="shared" si="2"/>
        <v>46</v>
      </c>
      <c r="U21" s="114" t="str">
        <f t="shared" si="3"/>
        <v> </v>
      </c>
      <c r="V21" s="115">
        <f t="shared" si="7"/>
        <v>38.666666666666664</v>
      </c>
      <c r="W21" s="116" t="str">
        <f t="shared" si="8"/>
        <v> </v>
      </c>
      <c r="X21" s="117">
        <f t="shared" si="4"/>
        <v>6</v>
      </c>
      <c r="Y21" s="66">
        <f t="shared" si="9"/>
        <v>37.1</v>
      </c>
      <c r="Z21" s="142">
        <f t="shared" si="5"/>
        <v>37.1</v>
      </c>
      <c r="AA21" s="66">
        <f t="shared" si="6"/>
      </c>
    </row>
    <row r="22" spans="1:27" ht="12.75" customHeight="1">
      <c r="A22" s="166" t="s">
        <v>230</v>
      </c>
      <c r="B22" s="167" t="s">
        <v>76</v>
      </c>
      <c r="C22" s="5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"/>
      <c r="R22" s="76">
        <f t="shared" si="1"/>
      </c>
      <c r="S22" s="35">
        <f t="shared" si="0"/>
      </c>
      <c r="T22" s="113">
        <f t="shared" si="2"/>
      </c>
      <c r="U22" s="114">
        <f t="shared" si="3"/>
      </c>
      <c r="V22" s="115" t="str">
        <f t="shared" si="7"/>
        <v> </v>
      </c>
      <c r="W22" s="116" t="str">
        <f t="shared" si="8"/>
        <v> </v>
      </c>
      <c r="X22" s="117">
        <f t="shared" si="4"/>
      </c>
      <c r="Y22" s="66">
        <f t="shared" si="9"/>
      </c>
      <c r="Z22" s="142">
        <f t="shared" si="5"/>
      </c>
      <c r="AA22" s="66">
        <f t="shared" si="6"/>
      </c>
    </row>
    <row r="23" spans="1:27" ht="12.75" customHeight="1">
      <c r="A23" s="166" t="s">
        <v>221</v>
      </c>
      <c r="B23" s="167" t="s">
        <v>76</v>
      </c>
      <c r="C23" s="53">
        <v>48</v>
      </c>
      <c r="D23" s="12">
        <v>38</v>
      </c>
      <c r="E23" s="12">
        <v>36</v>
      </c>
      <c r="F23" s="12">
        <v>42</v>
      </c>
      <c r="G23" s="12">
        <v>44</v>
      </c>
      <c r="H23" s="12">
        <v>39</v>
      </c>
      <c r="I23" s="12">
        <v>41</v>
      </c>
      <c r="J23" s="12">
        <v>41</v>
      </c>
      <c r="K23" s="12">
        <v>41</v>
      </c>
      <c r="L23" s="12"/>
      <c r="M23" s="12"/>
      <c r="N23" s="12"/>
      <c r="O23" s="12"/>
      <c r="P23" s="12"/>
      <c r="Q23" s="1"/>
      <c r="R23" s="76">
        <f t="shared" si="1"/>
        <v>41.111111111111114</v>
      </c>
      <c r="S23" s="35">
        <f t="shared" si="0"/>
        <v>42</v>
      </c>
      <c r="T23" s="113">
        <f t="shared" si="2"/>
        <v>48</v>
      </c>
      <c r="U23" s="114" t="str">
        <f t="shared" si="3"/>
        <v> </v>
      </c>
      <c r="V23" s="115">
        <f t="shared" si="7"/>
        <v>41.111111111111114</v>
      </c>
      <c r="W23" s="116" t="str">
        <f t="shared" si="8"/>
        <v> </v>
      </c>
      <c r="X23" s="117">
        <f t="shared" si="4"/>
        <v>9</v>
      </c>
      <c r="Y23" s="66">
        <f t="shared" si="9"/>
        <v>42</v>
      </c>
      <c r="Z23" s="142">
        <f t="shared" si="5"/>
        <v>42</v>
      </c>
      <c r="AA23" s="66">
        <f t="shared" si="6"/>
      </c>
    </row>
    <row r="24" spans="1:27" ht="12.75" customHeight="1">
      <c r="A24" s="15" t="s">
        <v>282</v>
      </c>
      <c r="B24" s="107" t="s">
        <v>76</v>
      </c>
      <c r="C24" s="12"/>
      <c r="D24" s="12"/>
      <c r="E24" s="12"/>
      <c r="F24" s="12"/>
      <c r="G24" s="12"/>
      <c r="H24" s="12"/>
      <c r="I24" s="12"/>
      <c r="J24" s="12">
        <v>32</v>
      </c>
      <c r="K24" s="12">
        <v>36</v>
      </c>
      <c r="L24" s="12"/>
      <c r="M24" s="12"/>
      <c r="N24" s="12"/>
      <c r="O24" s="12"/>
      <c r="P24" s="12"/>
      <c r="Q24" s="1"/>
      <c r="R24" s="76">
        <f t="shared" si="1"/>
        <v>34</v>
      </c>
      <c r="S24" s="35">
        <f aca="true" t="shared" si="10" ref="S24:S42">IF((COUNT(C24:P24,C76:P76))&lt;1,"",(AVERAGE(C24:P24,C76:P76)))</f>
        <v>38</v>
      </c>
      <c r="T24" s="113">
        <f t="shared" si="2"/>
        <v>36</v>
      </c>
      <c r="U24" s="114" t="str">
        <f t="shared" si="3"/>
        <v> </v>
      </c>
      <c r="V24" s="115" t="str">
        <f t="shared" si="7"/>
        <v> </v>
      </c>
      <c r="W24" s="116" t="str">
        <f t="shared" si="8"/>
        <v> </v>
      </c>
      <c r="X24" s="117">
        <f t="shared" si="4"/>
        <v>2</v>
      </c>
      <c r="Y24" s="66">
        <f t="shared" si="9"/>
      </c>
      <c r="Z24" s="142">
        <f t="shared" si="5"/>
      </c>
      <c r="AA24" s="66">
        <f t="shared" si="6"/>
      </c>
    </row>
    <row r="25" spans="1:27" ht="12.75" customHeight="1">
      <c r="A25" s="94" t="s">
        <v>223</v>
      </c>
      <c r="B25" s="82" t="s">
        <v>37</v>
      </c>
      <c r="C25" s="12">
        <v>36</v>
      </c>
      <c r="D25" s="12">
        <v>38</v>
      </c>
      <c r="E25" s="12">
        <v>33</v>
      </c>
      <c r="F25" s="12">
        <v>37</v>
      </c>
      <c r="G25" s="12">
        <v>35</v>
      </c>
      <c r="H25" s="12">
        <v>32</v>
      </c>
      <c r="I25" s="12">
        <v>35</v>
      </c>
      <c r="J25" s="12"/>
      <c r="K25" s="12"/>
      <c r="L25" s="12"/>
      <c r="M25" s="12"/>
      <c r="N25" s="12"/>
      <c r="O25" s="12"/>
      <c r="P25" s="12"/>
      <c r="Q25" s="1"/>
      <c r="R25" s="76">
        <f t="shared" si="1"/>
        <v>35.142857142857146</v>
      </c>
      <c r="S25" s="35">
        <f t="shared" si="10"/>
        <v>33.285714285714285</v>
      </c>
      <c r="T25" s="113" t="str">
        <f t="shared" si="2"/>
        <v> </v>
      </c>
      <c r="U25" s="114">
        <f t="shared" si="3"/>
        <v>38</v>
      </c>
      <c r="V25" s="115" t="str">
        <f t="shared" si="7"/>
        <v> </v>
      </c>
      <c r="W25" s="116">
        <f t="shared" si="8"/>
        <v>35.142857142857146</v>
      </c>
      <c r="X25" s="117">
        <f t="shared" si="4"/>
        <v>7</v>
      </c>
      <c r="Y25" s="66">
        <f t="shared" si="9"/>
        <v>33.285714285714285</v>
      </c>
      <c r="Z25" s="142">
        <f t="shared" si="5"/>
      </c>
      <c r="AA25" s="66">
        <f t="shared" si="6"/>
        <v>33.285714285714285</v>
      </c>
    </row>
    <row r="26" spans="1:27" ht="12.75" customHeight="1">
      <c r="A26" s="94" t="s">
        <v>229</v>
      </c>
      <c r="B26" s="82" t="s">
        <v>76</v>
      </c>
      <c r="C26" s="12">
        <v>37</v>
      </c>
      <c r="D26" s="12"/>
      <c r="E26" s="12"/>
      <c r="F26" s="12"/>
      <c r="G26" s="12">
        <v>33</v>
      </c>
      <c r="H26" s="12">
        <v>44</v>
      </c>
      <c r="I26" s="12">
        <v>34</v>
      </c>
      <c r="J26" s="12">
        <v>24</v>
      </c>
      <c r="K26" s="12"/>
      <c r="L26" s="12"/>
      <c r="M26" s="12"/>
      <c r="N26" s="12"/>
      <c r="O26" s="12"/>
      <c r="P26" s="12"/>
      <c r="Q26" s="1"/>
      <c r="R26" s="76">
        <f t="shared" si="1"/>
        <v>34.4</v>
      </c>
      <c r="S26" s="35">
        <f t="shared" si="10"/>
        <v>35.4</v>
      </c>
      <c r="T26" s="113">
        <f t="shared" si="2"/>
        <v>44</v>
      </c>
      <c r="U26" s="114" t="str">
        <f t="shared" si="3"/>
        <v> </v>
      </c>
      <c r="V26" s="115" t="str">
        <f t="shared" si="7"/>
        <v> </v>
      </c>
      <c r="W26" s="116" t="str">
        <f t="shared" si="8"/>
        <v> </v>
      </c>
      <c r="X26" s="117">
        <f t="shared" si="4"/>
        <v>5</v>
      </c>
      <c r="Y26" s="66">
        <f t="shared" si="9"/>
        <v>35.4</v>
      </c>
      <c r="Z26" s="142">
        <f t="shared" si="5"/>
        <v>35.4</v>
      </c>
      <c r="AA26" s="66">
        <f t="shared" si="6"/>
      </c>
    </row>
    <row r="27" spans="1:27" ht="12.75" customHeight="1">
      <c r="A27" s="94" t="s">
        <v>227</v>
      </c>
      <c r="B27" s="82" t="s">
        <v>76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"/>
      <c r="R27" s="76">
        <f t="shared" si="1"/>
      </c>
      <c r="S27" s="35">
        <f t="shared" si="10"/>
      </c>
      <c r="T27" s="113">
        <f t="shared" si="2"/>
      </c>
      <c r="U27" s="114">
        <f t="shared" si="3"/>
      </c>
      <c r="V27" s="115" t="str">
        <f t="shared" si="7"/>
        <v> </v>
      </c>
      <c r="W27" s="116" t="str">
        <f t="shared" si="8"/>
        <v> </v>
      </c>
      <c r="X27" s="117">
        <f t="shared" si="4"/>
      </c>
      <c r="Y27" s="66">
        <f t="shared" si="9"/>
      </c>
      <c r="Z27" s="142">
        <f t="shared" si="5"/>
      </c>
      <c r="AA27" s="66">
        <f t="shared" si="6"/>
      </c>
    </row>
    <row r="28" spans="1:27" ht="12.75" customHeight="1">
      <c r="A28" s="15" t="s">
        <v>243</v>
      </c>
      <c r="B28" s="107" t="s">
        <v>76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"/>
      <c r="R28" s="76">
        <f t="shared" si="1"/>
      </c>
      <c r="S28" s="35">
        <f t="shared" si="10"/>
      </c>
      <c r="T28" s="113">
        <f t="shared" si="2"/>
      </c>
      <c r="U28" s="114">
        <f t="shared" si="3"/>
      </c>
      <c r="V28" s="115" t="str">
        <f t="shared" si="7"/>
        <v> </v>
      </c>
      <c r="W28" s="116" t="str">
        <f t="shared" si="8"/>
        <v> </v>
      </c>
      <c r="X28" s="117">
        <f t="shared" si="4"/>
      </c>
      <c r="Y28" s="66">
        <f t="shared" si="9"/>
      </c>
      <c r="Z28" s="142">
        <f t="shared" si="5"/>
      </c>
      <c r="AA28" s="66">
        <f t="shared" si="6"/>
      </c>
    </row>
    <row r="29" spans="1:27" ht="12.75" customHeight="1" thickBot="1">
      <c r="A29" s="94" t="s">
        <v>222</v>
      </c>
      <c r="B29" s="82" t="s">
        <v>37</v>
      </c>
      <c r="C29" s="12">
        <v>37</v>
      </c>
      <c r="D29" s="12">
        <v>35</v>
      </c>
      <c r="E29" s="12">
        <v>36</v>
      </c>
      <c r="F29" s="12">
        <v>40</v>
      </c>
      <c r="G29" s="12">
        <v>44</v>
      </c>
      <c r="H29" s="12">
        <v>37</v>
      </c>
      <c r="I29" s="12">
        <v>37</v>
      </c>
      <c r="J29" s="12">
        <v>31</v>
      </c>
      <c r="K29" s="12">
        <v>32</v>
      </c>
      <c r="L29" s="12"/>
      <c r="M29" s="12"/>
      <c r="N29" s="12"/>
      <c r="O29" s="12"/>
      <c r="P29" s="12"/>
      <c r="Q29" s="1"/>
      <c r="R29" s="76">
        <f t="shared" si="1"/>
        <v>36.55555555555556</v>
      </c>
      <c r="S29" s="35">
        <f t="shared" si="10"/>
        <v>35.55555555555556</v>
      </c>
      <c r="T29" s="113" t="str">
        <f t="shared" si="2"/>
        <v> </v>
      </c>
      <c r="U29" s="114">
        <f t="shared" si="3"/>
        <v>44</v>
      </c>
      <c r="V29" s="115" t="str">
        <f t="shared" si="7"/>
        <v> </v>
      </c>
      <c r="W29" s="116">
        <f t="shared" si="8"/>
        <v>36.55555555555556</v>
      </c>
      <c r="X29" s="117">
        <f t="shared" si="4"/>
        <v>9</v>
      </c>
      <c r="Y29" s="66">
        <f t="shared" si="9"/>
        <v>35.55555555555556</v>
      </c>
      <c r="Z29" s="142">
        <f t="shared" si="5"/>
      </c>
      <c r="AA29" s="66">
        <f t="shared" si="6"/>
        <v>35.55555555555556</v>
      </c>
    </row>
    <row r="30" spans="1:27" ht="12.75" customHeight="1" hidden="1">
      <c r="A30" s="15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"/>
      <c r="R30" s="76">
        <f t="shared" si="1"/>
      </c>
      <c r="S30" s="35">
        <f t="shared" si="10"/>
      </c>
      <c r="T30" s="113">
        <f t="shared" si="2"/>
      </c>
      <c r="U30" s="114">
        <f t="shared" si="3"/>
      </c>
      <c r="V30" s="115" t="str">
        <f t="shared" si="7"/>
        <v> </v>
      </c>
      <c r="W30" s="116" t="str">
        <f t="shared" si="8"/>
        <v> </v>
      </c>
      <c r="X30" s="117">
        <f t="shared" si="4"/>
      </c>
      <c r="Y30" s="66">
        <f t="shared" si="9"/>
      </c>
      <c r="Z30" s="142">
        <f t="shared" si="5"/>
      </c>
      <c r="AA30" s="66">
        <f t="shared" si="6"/>
      </c>
    </row>
    <row r="31" spans="1:27" ht="12.75" customHeight="1" hidden="1">
      <c r="A31" s="15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"/>
      <c r="R31" s="76">
        <f t="shared" si="1"/>
      </c>
      <c r="S31" s="35">
        <f t="shared" si="10"/>
      </c>
      <c r="T31" s="113">
        <f t="shared" si="2"/>
      </c>
      <c r="U31" s="114">
        <f t="shared" si="3"/>
      </c>
      <c r="V31" s="115" t="str">
        <f t="shared" si="7"/>
        <v> </v>
      </c>
      <c r="W31" s="116" t="str">
        <f t="shared" si="8"/>
        <v> </v>
      </c>
      <c r="X31" s="117">
        <f t="shared" si="4"/>
      </c>
      <c r="Y31" s="66">
        <f t="shared" si="9"/>
      </c>
      <c r="Z31" s="142">
        <f t="shared" si="5"/>
      </c>
      <c r="AA31" s="66">
        <f t="shared" si="6"/>
      </c>
    </row>
    <row r="32" spans="1:27" ht="12.75" customHeight="1" hidden="1">
      <c r="A32" s="15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"/>
      <c r="R32" s="76">
        <f t="shared" si="1"/>
      </c>
      <c r="S32" s="35">
        <f t="shared" si="10"/>
      </c>
      <c r="T32" s="113">
        <f t="shared" si="2"/>
      </c>
      <c r="U32" s="114">
        <f t="shared" si="3"/>
      </c>
      <c r="V32" s="115" t="str">
        <f t="shared" si="7"/>
        <v> </v>
      </c>
      <c r="W32" s="116" t="str">
        <f t="shared" si="8"/>
        <v> </v>
      </c>
      <c r="X32" s="117">
        <f t="shared" si="4"/>
      </c>
      <c r="Y32" s="66">
        <f t="shared" si="9"/>
      </c>
      <c r="Z32" s="142">
        <f t="shared" si="5"/>
      </c>
      <c r="AA32" s="66">
        <f t="shared" si="6"/>
      </c>
    </row>
    <row r="33" spans="1:27" ht="12.75" customHeight="1" hidden="1">
      <c r="A33" s="15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"/>
      <c r="R33" s="76">
        <f t="shared" si="1"/>
      </c>
      <c r="S33" s="35">
        <f t="shared" si="10"/>
      </c>
      <c r="T33" s="113">
        <f t="shared" si="2"/>
      </c>
      <c r="U33" s="114">
        <f t="shared" si="3"/>
      </c>
      <c r="V33" s="115" t="str">
        <f t="shared" si="7"/>
        <v> </v>
      </c>
      <c r="W33" s="116" t="str">
        <f t="shared" si="8"/>
        <v> </v>
      </c>
      <c r="X33" s="117">
        <f t="shared" si="4"/>
      </c>
      <c r="Y33" s="66">
        <f t="shared" si="9"/>
      </c>
      <c r="Z33" s="142">
        <f t="shared" si="5"/>
      </c>
      <c r="AA33" s="66">
        <f t="shared" si="6"/>
      </c>
    </row>
    <row r="34" spans="1:27" ht="12.75" customHeight="1" hidden="1">
      <c r="A34" s="15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"/>
      <c r="R34" s="76">
        <f t="shared" si="1"/>
      </c>
      <c r="S34" s="35">
        <f t="shared" si="10"/>
      </c>
      <c r="T34" s="113">
        <f t="shared" si="2"/>
      </c>
      <c r="U34" s="114">
        <f t="shared" si="3"/>
      </c>
      <c r="V34" s="115" t="str">
        <f t="shared" si="7"/>
        <v> </v>
      </c>
      <c r="W34" s="116" t="str">
        <f t="shared" si="8"/>
        <v> </v>
      </c>
      <c r="X34" s="117">
        <f t="shared" si="4"/>
      </c>
      <c r="Y34" s="66">
        <f t="shared" si="9"/>
      </c>
      <c r="Z34" s="142">
        <f t="shared" si="5"/>
      </c>
      <c r="AA34" s="66">
        <f t="shared" si="6"/>
      </c>
    </row>
    <row r="35" spans="1:27" ht="12.75" customHeight="1" hidden="1">
      <c r="A35" s="15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"/>
      <c r="R35" s="76">
        <f t="shared" si="1"/>
      </c>
      <c r="S35" s="35">
        <f t="shared" si="10"/>
      </c>
      <c r="T35" s="113">
        <f t="shared" si="2"/>
      </c>
      <c r="U35" s="114">
        <f t="shared" si="3"/>
      </c>
      <c r="V35" s="115" t="str">
        <f t="shared" si="7"/>
        <v> </v>
      </c>
      <c r="W35" s="116" t="str">
        <f t="shared" si="8"/>
        <v> </v>
      </c>
      <c r="X35" s="117">
        <f t="shared" si="4"/>
      </c>
      <c r="Y35" s="66">
        <f t="shared" si="9"/>
      </c>
      <c r="Z35" s="142">
        <f t="shared" si="5"/>
      </c>
      <c r="AA35" s="66">
        <f t="shared" si="6"/>
      </c>
    </row>
    <row r="36" spans="1:27" ht="12.75" customHeight="1" hidden="1">
      <c r="A36" s="15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"/>
      <c r="R36" s="76">
        <f t="shared" si="1"/>
      </c>
      <c r="S36" s="35">
        <f t="shared" si="10"/>
      </c>
      <c r="T36" s="113">
        <f t="shared" si="2"/>
      </c>
      <c r="U36" s="114">
        <f t="shared" si="3"/>
      </c>
      <c r="V36" s="115" t="str">
        <f t="shared" si="7"/>
        <v> </v>
      </c>
      <c r="W36" s="116" t="str">
        <f t="shared" si="8"/>
        <v> </v>
      </c>
      <c r="X36" s="117">
        <f t="shared" si="4"/>
      </c>
      <c r="Y36" s="66">
        <f t="shared" si="9"/>
      </c>
      <c r="Z36" s="142">
        <f t="shared" si="5"/>
      </c>
      <c r="AA36" s="66">
        <f t="shared" si="6"/>
      </c>
    </row>
    <row r="37" spans="1:27" ht="12.75" customHeight="1" hidden="1">
      <c r="A37" s="15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"/>
      <c r="R37" s="76">
        <f t="shared" si="1"/>
      </c>
      <c r="S37" s="35">
        <f t="shared" si="10"/>
      </c>
      <c r="T37" s="113">
        <f t="shared" si="2"/>
      </c>
      <c r="U37" s="114">
        <f t="shared" si="3"/>
      </c>
      <c r="V37" s="115" t="str">
        <f t="shared" si="7"/>
        <v> </v>
      </c>
      <c r="W37" s="116" t="str">
        <f t="shared" si="8"/>
        <v> </v>
      </c>
      <c r="X37" s="117">
        <f t="shared" si="4"/>
      </c>
      <c r="Y37" s="66">
        <f t="shared" si="9"/>
      </c>
      <c r="Z37" s="142">
        <f t="shared" si="5"/>
      </c>
      <c r="AA37" s="66">
        <f t="shared" si="6"/>
      </c>
    </row>
    <row r="38" spans="1:27" ht="12.75" customHeight="1" hidden="1">
      <c r="A38" s="15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"/>
      <c r="R38" s="76">
        <f t="shared" si="1"/>
      </c>
      <c r="S38" s="35">
        <f t="shared" si="10"/>
      </c>
      <c r="T38" s="113">
        <f t="shared" si="2"/>
      </c>
      <c r="U38" s="114">
        <f t="shared" si="3"/>
      </c>
      <c r="V38" s="115" t="str">
        <f t="shared" si="7"/>
        <v> </v>
      </c>
      <c r="W38" s="116" t="str">
        <f t="shared" si="8"/>
        <v> </v>
      </c>
      <c r="X38" s="117">
        <f t="shared" si="4"/>
      </c>
      <c r="Y38" s="66">
        <f t="shared" si="9"/>
      </c>
      <c r="Z38" s="142">
        <f t="shared" si="5"/>
      </c>
      <c r="AA38" s="66">
        <f t="shared" si="6"/>
      </c>
    </row>
    <row r="39" spans="1:27" ht="12.75" customHeight="1" hidden="1">
      <c r="A39" s="15"/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"/>
      <c r="R39" s="76">
        <f t="shared" si="1"/>
      </c>
      <c r="S39" s="35">
        <f t="shared" si="10"/>
      </c>
      <c r="T39" s="113">
        <f t="shared" si="2"/>
      </c>
      <c r="U39" s="114">
        <f t="shared" si="3"/>
      </c>
      <c r="V39" s="115" t="str">
        <f t="shared" si="7"/>
        <v> </v>
      </c>
      <c r="W39" s="116" t="str">
        <f t="shared" si="8"/>
        <v> </v>
      </c>
      <c r="X39" s="117">
        <f t="shared" si="4"/>
      </c>
      <c r="Y39" s="66">
        <f t="shared" si="9"/>
      </c>
      <c r="Z39" s="142">
        <f t="shared" si="5"/>
      </c>
      <c r="AA39" s="66">
        <f t="shared" si="6"/>
      </c>
    </row>
    <row r="40" spans="1:27" ht="12.75" customHeight="1" hidden="1">
      <c r="A40" s="15"/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"/>
      <c r="R40" s="76">
        <f t="shared" si="1"/>
      </c>
      <c r="S40" s="35">
        <f t="shared" si="10"/>
      </c>
      <c r="T40" s="113">
        <f t="shared" si="2"/>
      </c>
      <c r="U40" s="114">
        <f t="shared" si="3"/>
      </c>
      <c r="V40" s="115" t="str">
        <f t="shared" si="7"/>
        <v> </v>
      </c>
      <c r="W40" s="116" t="str">
        <f t="shared" si="8"/>
        <v> </v>
      </c>
      <c r="X40" s="117">
        <f t="shared" si="4"/>
      </c>
      <c r="Y40" s="66">
        <f t="shared" si="9"/>
      </c>
      <c r="Z40" s="142">
        <f t="shared" si="5"/>
      </c>
      <c r="AA40" s="66">
        <f t="shared" si="6"/>
      </c>
    </row>
    <row r="41" spans="1:27" ht="12.75" customHeight="1" hidden="1">
      <c r="A41" s="15"/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"/>
      <c r="R41" s="76">
        <f t="shared" si="1"/>
      </c>
      <c r="S41" s="35">
        <f t="shared" si="10"/>
      </c>
      <c r="T41" s="113">
        <f t="shared" si="2"/>
      </c>
      <c r="U41" s="114">
        <f t="shared" si="3"/>
      </c>
      <c r="V41" s="115" t="str">
        <f t="shared" si="7"/>
        <v> </v>
      </c>
      <c r="W41" s="116" t="str">
        <f t="shared" si="8"/>
        <v> </v>
      </c>
      <c r="X41" s="117">
        <f t="shared" si="4"/>
      </c>
      <c r="Y41" s="66">
        <f t="shared" si="9"/>
      </c>
      <c r="Z41" s="142">
        <f t="shared" si="5"/>
      </c>
      <c r="AA41" s="66">
        <f t="shared" si="6"/>
      </c>
    </row>
    <row r="42" spans="1:27" ht="13.5" customHeight="1" hidden="1" thickBot="1">
      <c r="A42" s="15"/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"/>
      <c r="R42" s="77">
        <f t="shared" si="1"/>
      </c>
      <c r="S42" s="35">
        <f t="shared" si="10"/>
      </c>
      <c r="T42" s="118">
        <f t="shared" si="2"/>
      </c>
      <c r="U42" s="119">
        <f t="shared" si="3"/>
      </c>
      <c r="V42" s="115" t="str">
        <f t="shared" si="7"/>
        <v> </v>
      </c>
      <c r="W42" s="116" t="str">
        <f t="shared" si="8"/>
        <v> </v>
      </c>
      <c r="X42" s="120">
        <f t="shared" si="4"/>
      </c>
      <c r="Y42" s="66">
        <f t="shared" si="9"/>
      </c>
      <c r="Z42" s="142">
        <f t="shared" si="5"/>
      </c>
      <c r="AA42" s="66">
        <f t="shared" si="6"/>
      </c>
    </row>
    <row r="43" spans="1:27" ht="13.5" thickBot="1">
      <c r="A43" s="1"/>
      <c r="B43" s="5"/>
      <c r="C43" s="6">
        <f aca="true" t="shared" si="11" ref="C43:P43">IF(SUM(C4:C42)=0,"",SUM(C4:C42))</f>
        <v>368</v>
      </c>
      <c r="D43" s="6">
        <f t="shared" si="11"/>
        <v>352</v>
      </c>
      <c r="E43" s="211">
        <f>IF(SUM(E4:E42)=0,"",SUM(E4:E42))-5</f>
        <v>339</v>
      </c>
      <c r="F43" s="211">
        <f>IF(SUM(F4:F42)=0,"",SUM(F4:F42))+9</f>
        <v>375</v>
      </c>
      <c r="G43" s="211">
        <f>IF(SUM(G4:G42)=0,"",SUM(G4:G42))+1</f>
        <v>397</v>
      </c>
      <c r="H43" s="211">
        <f>IF(SUM(H4:H42)=0,"",SUM(H4:H42))-2</f>
        <v>375</v>
      </c>
      <c r="I43" s="6">
        <f t="shared" si="11"/>
        <v>367</v>
      </c>
      <c r="J43" s="6">
        <f t="shared" si="11"/>
        <v>355</v>
      </c>
      <c r="K43" s="6">
        <f t="shared" si="11"/>
        <v>399</v>
      </c>
      <c r="L43" s="6">
        <f t="shared" si="11"/>
      </c>
      <c r="M43" s="6">
        <f t="shared" si="11"/>
      </c>
      <c r="N43" s="6">
        <f t="shared" si="11"/>
      </c>
      <c r="O43" s="6">
        <f t="shared" si="11"/>
      </c>
      <c r="P43" s="6">
        <f t="shared" si="11"/>
      </c>
      <c r="Q43" s="1"/>
      <c r="R43" s="17">
        <f>IF((COUNT(C43:P43))&lt;1,"",(AVERAGE(C43:P43)))</f>
        <v>369.6666666666667</v>
      </c>
      <c r="S43" s="17">
        <f>IF((COUNT(C43:P43,C95:P95))&lt;1,"",IF(COUNT(C95:P95)&lt;1,AVERAGE(C43:P43),IF(COUNT(C43:P43)&lt;1,AVERAGE(C95:P95),AVERAGE(C43:P43,C95:P95))))</f>
        <v>369.1666666666667</v>
      </c>
      <c r="T43" s="19">
        <f>IF(SUM(T4:T42)&lt;1,"",MAX(T4:T42))</f>
        <v>49</v>
      </c>
      <c r="U43" s="19">
        <f>IF(SUM(U4:U42)&lt;1,"",MAX(U4:U42))</f>
        <v>50</v>
      </c>
      <c r="V43" s="17">
        <f>IF(SUM(V4:V42)&lt;1,"",(MAX(V4:V42)))</f>
        <v>42.625</v>
      </c>
      <c r="W43" s="17">
        <f>IF(SUM(W4:W42)&lt;1,"",(MAX(W4:W42)))</f>
        <v>38</v>
      </c>
      <c r="X43" s="121">
        <f>IF((COUNT(C43:P43))&lt;1,"",+COUNT(C43:P43))</f>
        <v>9</v>
      </c>
      <c r="Y43" s="78">
        <f>IF(MAX(Y$4:Y$42)&lt;1,"",MAX(Y$4:Y$42))</f>
        <v>42.23076923076923</v>
      </c>
      <c r="Z43" s="78">
        <f>IF(MAX(Z$4:Z$42)&lt;1,"",MAX(Z$4:Z$42))</f>
        <v>42.23076923076923</v>
      </c>
      <c r="AA43" s="78">
        <f>IF(MAX(AA$4:AA$42)&lt;1,"",MAX(AA$4:AA$42))</f>
        <v>39.57142857142857</v>
      </c>
    </row>
    <row r="44" spans="1:25" ht="13.5" thickBot="1">
      <c r="A44" s="1"/>
      <c r="B44" s="1"/>
      <c r="C44" s="5" t="s">
        <v>46</v>
      </c>
      <c r="D44" s="5" t="s">
        <v>19</v>
      </c>
      <c r="E44" s="5" t="s">
        <v>19</v>
      </c>
      <c r="F44" s="5" t="s">
        <v>19</v>
      </c>
      <c r="G44" s="5" t="s">
        <v>19</v>
      </c>
      <c r="H44" s="5" t="s">
        <v>19</v>
      </c>
      <c r="I44" s="5" t="s">
        <v>19</v>
      </c>
      <c r="J44" s="5" t="s">
        <v>19</v>
      </c>
      <c r="K44" s="5" t="s">
        <v>19</v>
      </c>
      <c r="L44" s="5" t="s">
        <v>19</v>
      </c>
      <c r="M44" s="5" t="s">
        <v>19</v>
      </c>
      <c r="N44" s="5" t="s">
        <v>19</v>
      </c>
      <c r="O44" s="5" t="s">
        <v>19</v>
      </c>
      <c r="P44" s="5" t="s">
        <v>19</v>
      </c>
      <c r="Q44" s="1"/>
      <c r="R44" s="1"/>
      <c r="S44" s="1"/>
      <c r="T44" s="1"/>
      <c r="U44" s="1"/>
      <c r="V44" s="230" t="s">
        <v>18</v>
      </c>
      <c r="W44" s="231"/>
      <c r="X44" s="106"/>
      <c r="Y44" s="1"/>
    </row>
    <row r="45" spans="1:25" ht="12.75">
      <c r="A45" s="1" t="s">
        <v>47</v>
      </c>
      <c r="B45" s="1"/>
      <c r="C45" s="12">
        <f>Components!C95</f>
        <v>376</v>
      </c>
      <c r="D45" s="12">
        <f>Orleans!E95</f>
        <v>357</v>
      </c>
      <c r="E45" s="12">
        <f>'Offenham RBL'!E95</f>
        <v>373</v>
      </c>
      <c r="F45" s="12">
        <f>'The Wicks'!F95</f>
        <v>377</v>
      </c>
      <c r="G45" s="12">
        <f>'No Hopers'!G95</f>
        <v>401</v>
      </c>
      <c r="H45" s="12">
        <f>Beavers!H95</f>
        <v>366</v>
      </c>
      <c r="I45" s="12">
        <f>'Double Tops'!I95</f>
        <v>330</v>
      </c>
      <c r="J45" s="12">
        <f>Chasers!J95</f>
        <v>404</v>
      </c>
      <c r="K45" s="12">
        <f>Dynamos!K95</f>
        <v>382</v>
      </c>
      <c r="L45" s="12"/>
      <c r="M45" s="12"/>
      <c r="N45" s="95"/>
      <c r="O45" s="12"/>
      <c r="P45" s="12"/>
      <c r="Q45" s="1"/>
      <c r="R45" s="1"/>
      <c r="S45" s="1"/>
      <c r="T45" s="1"/>
      <c r="U45" s="1"/>
      <c r="V45" s="1"/>
      <c r="W45" s="1"/>
      <c r="X45" s="1"/>
      <c r="Y45" s="1"/>
    </row>
    <row r="46" spans="1:25" ht="12.75">
      <c r="A46" s="1"/>
      <c r="B46" s="1"/>
      <c r="C46" s="1"/>
      <c r="D46" s="1"/>
      <c r="E46" s="1"/>
      <c r="F46" s="1"/>
      <c r="G46" s="1"/>
      <c r="H46" s="1"/>
      <c r="I46" s="1"/>
      <c r="J46" s="88"/>
      <c r="K46" s="1"/>
      <c r="L46" s="1"/>
      <c r="M46" s="1"/>
      <c r="N46" s="1"/>
      <c r="O46" s="1"/>
      <c r="P46" s="1"/>
      <c r="Q46" s="1"/>
      <c r="R46" s="3" t="s">
        <v>14</v>
      </c>
      <c r="S46" s="4"/>
      <c r="T46" s="1"/>
      <c r="U46" s="1"/>
      <c r="V46" s="1"/>
      <c r="W46" s="1"/>
      <c r="X46" s="1"/>
      <c r="Y46" s="1"/>
    </row>
    <row r="47" spans="1:25" ht="12.75">
      <c r="A47" s="1" t="s">
        <v>42</v>
      </c>
      <c r="B47" s="1"/>
      <c r="C47" s="81" t="str">
        <f>IF(ISNUMBER(C43),IF(ISNUMBER(C45),IF(C43&gt;C45,"Won",IF(C43=C45,"Draw","Lost")),"Error"),IF(ISNUMBER(C45),"Error",IF(C43="",IF(ISTEXT(C45),"",""),"Awarded Awy")))</f>
        <v>Lost</v>
      </c>
      <c r="D47" s="81" t="str">
        <f aca="true" t="shared" si="12" ref="D47:M47">IF(ISNUMBER(D43),IF(ISNUMBER(D45),IF(D43&gt;D45,"Won",IF(D43=D45,"Draw","Lost")),"Error"),IF(ISNUMBER(D45),"Error",IF(D43="",IF(ISTEXT(D45),"",""),"Awarded Awy")))</f>
        <v>Lost</v>
      </c>
      <c r="E47" s="81" t="str">
        <f t="shared" si="12"/>
        <v>Lost</v>
      </c>
      <c r="F47" s="81" t="str">
        <f t="shared" si="12"/>
        <v>Lost</v>
      </c>
      <c r="G47" s="81" t="str">
        <f t="shared" si="12"/>
        <v>Lost</v>
      </c>
      <c r="H47" s="81" t="str">
        <f t="shared" si="12"/>
        <v>Won</v>
      </c>
      <c r="I47" s="81" t="str">
        <f t="shared" si="12"/>
        <v>Won</v>
      </c>
      <c r="J47" s="81" t="str">
        <f t="shared" si="12"/>
        <v>Lost</v>
      </c>
      <c r="K47" s="81" t="str">
        <f t="shared" si="12"/>
        <v>Won</v>
      </c>
      <c r="L47" s="81">
        <f t="shared" si="12"/>
      </c>
      <c r="M47" s="81">
        <f t="shared" si="12"/>
      </c>
      <c r="N47" s="81">
        <f>IF(ISNUMBER(N43),IF(ISNUMBER(N45),IF(N43&gt;N45,"Won",IF(N43=N45,"Draw","Lost")),"Error"),IF(ISNUMBER(N45),"Error",IF(N43="",IF(ISTEXT(N45),"Awarded Hme",""),"Awarded Awy")))</f>
      </c>
      <c r="O47" s="81">
        <f>IF(ISNUMBER(O43),IF(ISNUMBER(O45),IF(O43&gt;O45,"Won",IF(O43=O45,"Draw","Lost")),"Error"),IF(ISNUMBER(O45),"Error",IF(O43="",IF(ISTEXT(O45),"Awarded Hme",""),"Awarded Awy")))</f>
      </c>
      <c r="P47" s="81">
        <f>IF(ISNUMBER(P43),IF(ISNUMBER(P45),IF(P43&gt;P45,"Won",IF(P43=P45,"Draw","Lost")),"Error"),IF(ISNUMBER(P45),"Error",IF(P43="",IF(ISTEXT(P45),"Awarded Hme",""),"Awarded Awy")))</f>
      </c>
      <c r="Q47" s="1"/>
      <c r="R47" s="1" t="s">
        <v>33</v>
      </c>
      <c r="S47" s="5">
        <f>COUNTIF(C47:P47,"Won")</f>
        <v>3</v>
      </c>
      <c r="T47" s="1" t="s">
        <v>7</v>
      </c>
      <c r="U47" s="5">
        <f>COUNTIF(C47:P47,"Draw")</f>
        <v>0</v>
      </c>
      <c r="V47" s="1" t="s">
        <v>9</v>
      </c>
      <c r="W47" s="5">
        <f>COUNTIF(C47:P47,"Lost")</f>
        <v>6</v>
      </c>
      <c r="X47" s="1"/>
      <c r="Y47" s="1"/>
    </row>
    <row r="48" spans="1:25" ht="12.75">
      <c r="A48" s="1" t="s">
        <v>43</v>
      </c>
      <c r="B48" s="1"/>
      <c r="C48" s="81">
        <v>2</v>
      </c>
      <c r="D48" s="81">
        <v>2</v>
      </c>
      <c r="E48" s="81">
        <v>2</v>
      </c>
      <c r="F48" s="81">
        <v>2</v>
      </c>
      <c r="G48" s="81">
        <v>3</v>
      </c>
      <c r="H48" s="81">
        <v>2</v>
      </c>
      <c r="I48" s="81">
        <v>4</v>
      </c>
      <c r="J48" s="81">
        <v>2</v>
      </c>
      <c r="K48" s="81">
        <v>5</v>
      </c>
      <c r="L48" s="81"/>
      <c r="M48" s="81"/>
      <c r="N48" s="81"/>
      <c r="O48" s="81"/>
      <c r="P48" s="81"/>
      <c r="Q48" s="1"/>
      <c r="R48" s="1" t="s">
        <v>43</v>
      </c>
      <c r="S48" s="5">
        <f>SUM(C48:P48)</f>
        <v>24</v>
      </c>
      <c r="T48" s="1"/>
      <c r="U48" s="5"/>
      <c r="V48" s="1"/>
      <c r="W48" s="5"/>
      <c r="X48" s="1"/>
      <c r="Y48" s="1"/>
    </row>
    <row r="49" spans="1:25" ht="12.75">
      <c r="A49" s="1" t="s">
        <v>4</v>
      </c>
      <c r="B49" s="1"/>
      <c r="C49" s="81"/>
      <c r="D49" s="81"/>
      <c r="E49" s="81"/>
      <c r="F49" s="81"/>
      <c r="G49" s="81">
        <v>1</v>
      </c>
      <c r="H49" s="81"/>
      <c r="I49" s="81"/>
      <c r="J49" s="81"/>
      <c r="K49" s="81"/>
      <c r="L49" s="81"/>
      <c r="M49" s="81"/>
      <c r="N49" s="81"/>
      <c r="O49" s="81"/>
      <c r="P49" s="81"/>
      <c r="Q49" s="1"/>
      <c r="R49" s="1" t="s">
        <v>49</v>
      </c>
      <c r="S49" s="5">
        <f>SUM(C49:P49)</f>
        <v>1</v>
      </c>
      <c r="T49" s="1" t="s">
        <v>8</v>
      </c>
      <c r="U49" s="5">
        <f>(COUNT(C45:P45)*6)-(S48+S49)</f>
        <v>29</v>
      </c>
      <c r="V49" s="1"/>
      <c r="W49" s="5"/>
      <c r="X49" s="1"/>
      <c r="Y49" s="1"/>
    </row>
    <row r="50" spans="1:25" ht="12.75">
      <c r="A50" s="1" t="s">
        <v>31</v>
      </c>
      <c r="B50" s="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1"/>
      <c r="R50" s="1" t="s">
        <v>5</v>
      </c>
      <c r="S50" s="5">
        <f>SUM(C50:P50)</f>
        <v>0</v>
      </c>
      <c r="T50" s="1"/>
      <c r="U50" s="5"/>
      <c r="V50" s="1"/>
      <c r="W50" s="5"/>
      <c r="X50" s="1"/>
      <c r="Y50" s="1"/>
    </row>
    <row r="51" spans="1:25" ht="12.75">
      <c r="A51" s="1" t="s">
        <v>6</v>
      </c>
      <c r="B51" s="1"/>
      <c r="C51" s="81">
        <f>IF(C47="","",IF(C47="Awarded Hme",12,IF(C47="Awarded Awy",0,IF(C47="Won",6,IF(C47="Draw",3,0))+C48+(C49/2)-C50)))</f>
        <v>2</v>
      </c>
      <c r="D51" s="81">
        <f>IF(D47="","",IF(D47="Awarded Hme",12,IF(D47="Awarded Awy",0,IF(D47="Won",6,IF(D47="Draw",3,0))+D48+(D49/2)-D50)))</f>
        <v>2</v>
      </c>
      <c r="E51" s="81">
        <f aca="true" t="shared" si="13" ref="E51:P51">IF(E47="","",IF(E47="Awarded Hme",12,IF(E47="Awarded Awy",0,IF(E47="Won",6,IF(E47="Draw",3,0))+E48+(E49/2)-E50)))</f>
        <v>2</v>
      </c>
      <c r="F51" s="81">
        <f t="shared" si="13"/>
        <v>2</v>
      </c>
      <c r="G51" s="81">
        <f t="shared" si="13"/>
        <v>3.5</v>
      </c>
      <c r="H51" s="81">
        <f t="shared" si="13"/>
        <v>8</v>
      </c>
      <c r="I51" s="81">
        <f t="shared" si="13"/>
        <v>10</v>
      </c>
      <c r="J51" s="81">
        <f t="shared" si="13"/>
        <v>2</v>
      </c>
      <c r="K51" s="81">
        <f t="shared" si="13"/>
        <v>11</v>
      </c>
      <c r="L51" s="81">
        <f t="shared" si="13"/>
      </c>
      <c r="M51" s="81">
        <f t="shared" si="13"/>
      </c>
      <c r="N51" s="81">
        <f t="shared" si="13"/>
      </c>
      <c r="O51" s="81">
        <f t="shared" si="13"/>
      </c>
      <c r="P51" s="81">
        <f t="shared" si="13"/>
      </c>
      <c r="Q51" s="1"/>
      <c r="R51" s="1" t="s">
        <v>6</v>
      </c>
      <c r="S51" s="5">
        <f>SUM(C51:P51)</f>
        <v>42.5</v>
      </c>
      <c r="T51" s="1"/>
      <c r="U51" s="5"/>
      <c r="V51" s="1"/>
      <c r="W51" s="5"/>
      <c r="X51" s="1"/>
      <c r="Y51" s="1"/>
    </row>
    <row r="52" spans="1:2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8" thickBot="1">
      <c r="A53" s="226" t="str">
        <f ca="1">+RIGHT(CELL("filename",A1),LEN(CELL("filename",A1))-FIND("]",CELL("filename",A1)))&amp;" Away"</f>
        <v>Bowling Stones Away</v>
      </c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69"/>
    </row>
    <row r="54" spans="1:25" ht="13.5" thickBot="1">
      <c r="A54" s="172" t="s">
        <v>75</v>
      </c>
      <c r="B54" s="173" t="s">
        <v>74</v>
      </c>
      <c r="C54" s="162">
        <v>45189</v>
      </c>
      <c r="D54" s="162">
        <v>45203</v>
      </c>
      <c r="E54" s="162">
        <v>45223</v>
      </c>
      <c r="F54" s="162">
        <v>45230</v>
      </c>
      <c r="G54" s="162">
        <v>45250</v>
      </c>
      <c r="H54" s="162">
        <v>45308</v>
      </c>
      <c r="I54" s="162">
        <v>45329</v>
      </c>
      <c r="J54" s="162">
        <v>45357</v>
      </c>
      <c r="K54" s="162">
        <v>45371</v>
      </c>
      <c r="L54" s="93"/>
      <c r="M54" s="93"/>
      <c r="N54" s="164"/>
      <c r="O54" s="164"/>
      <c r="P54" s="164"/>
      <c r="Q54" s="1"/>
      <c r="R54" s="156" t="s">
        <v>11</v>
      </c>
      <c r="S54" s="5"/>
      <c r="T54" s="228" t="s">
        <v>35</v>
      </c>
      <c r="U54" s="229"/>
      <c r="V54" s="228" t="s">
        <v>2</v>
      </c>
      <c r="W54" s="229"/>
      <c r="X54" s="156" t="s">
        <v>38</v>
      </c>
      <c r="Y54" s="14"/>
    </row>
    <row r="55" spans="1:25" ht="13.5" thickBot="1">
      <c r="A55" s="174" t="str">
        <f ca="1">+RIGHT(CELL("filename",A1),LEN(CELL("filename",A1))-FIND("]",CELL("filename",A1)))</f>
        <v>Bowling Stones</v>
      </c>
      <c r="B55" s="6" t="s">
        <v>10</v>
      </c>
      <c r="C55" s="6" t="s">
        <v>234</v>
      </c>
      <c r="D55" s="6" t="s">
        <v>218</v>
      </c>
      <c r="E55" s="6" t="s">
        <v>213</v>
      </c>
      <c r="F55" s="6" t="s">
        <v>215</v>
      </c>
      <c r="G55" s="6" t="s">
        <v>216</v>
      </c>
      <c r="H55" s="6" t="s">
        <v>212</v>
      </c>
      <c r="I55" s="6" t="s">
        <v>214</v>
      </c>
      <c r="J55" s="6" t="s">
        <v>210</v>
      </c>
      <c r="K55" s="6" t="s">
        <v>211</v>
      </c>
      <c r="L55" s="6"/>
      <c r="M55" s="93"/>
      <c r="N55" s="6"/>
      <c r="O55" s="6"/>
      <c r="P55" s="6"/>
      <c r="Q55" s="1"/>
      <c r="R55" s="10" t="s">
        <v>2</v>
      </c>
      <c r="S55" s="5"/>
      <c r="T55" s="7" t="s">
        <v>36</v>
      </c>
      <c r="U55" s="9" t="s">
        <v>48</v>
      </c>
      <c r="V55" s="7" t="s">
        <v>36</v>
      </c>
      <c r="W55" s="9" t="s">
        <v>48</v>
      </c>
      <c r="X55" s="10" t="s">
        <v>25</v>
      </c>
      <c r="Y55" s="14"/>
    </row>
    <row r="56" spans="1:25" ht="12.75">
      <c r="A56" s="171" t="s">
        <v>251</v>
      </c>
      <c r="B56" s="82" t="s">
        <v>76</v>
      </c>
      <c r="C56" s="11">
        <v>38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22"/>
      <c r="R56" s="71">
        <f>IF((COUNT(C56:P56))&lt;1,"",(AVERAGE(C56:P56)))</f>
        <v>38</v>
      </c>
      <c r="S56" s="123"/>
      <c r="T56" s="108">
        <f>IF((COUNT(C56:P56))&lt;1,"",IF(B56="F"," ",MAX(C56:P56)))</f>
        <v>38</v>
      </c>
      <c r="U56" s="109" t="str">
        <f>IF((COUNT(C56:P56))&lt;1,"",IF(B56="F",MAX(C56:P56)," "))</f>
        <v> </v>
      </c>
      <c r="V56" s="124" t="str">
        <f>IF(B56="F"," ",IF(COUNTA(C56:P56)&gt;=6,R56," "))</f>
        <v> </v>
      </c>
      <c r="W56" s="125" t="str">
        <f>IF(B56="F",IF(COUNTA(C56:P56)&gt;=6,R56," ")," ")</f>
        <v> </v>
      </c>
      <c r="X56" s="112">
        <f>IF((COUNT(C56:P56))&lt;1,"",(COUNT(C56:P56)))</f>
        <v>1</v>
      </c>
      <c r="Y56" s="16"/>
    </row>
    <row r="57" spans="1:25" ht="12.75">
      <c r="A57" s="166" t="s">
        <v>224</v>
      </c>
      <c r="B57" s="167" t="s">
        <v>76</v>
      </c>
      <c r="C57" s="12">
        <v>37</v>
      </c>
      <c r="D57" s="12"/>
      <c r="E57" s="12">
        <v>32</v>
      </c>
      <c r="F57" s="12"/>
      <c r="G57" s="12">
        <v>41</v>
      </c>
      <c r="H57" s="12"/>
      <c r="I57" s="12">
        <v>34</v>
      </c>
      <c r="J57" s="12"/>
      <c r="K57" s="12">
        <v>39</v>
      </c>
      <c r="L57" s="12"/>
      <c r="M57" s="12"/>
      <c r="N57" s="12"/>
      <c r="O57" s="12"/>
      <c r="P57" s="12"/>
      <c r="Q57" s="1"/>
      <c r="R57" s="72">
        <f aca="true" t="shared" si="14" ref="R57:R94">IF((COUNT(C57:P57))&lt;1,"",(AVERAGE(C57:P57)))</f>
        <v>36.6</v>
      </c>
      <c r="S57" s="70"/>
      <c r="T57" s="113">
        <f aca="true" t="shared" si="15" ref="T57:T94">IF((COUNT(C57:P57))&lt;1,"",IF(B57="F"," ",MAX(C57:P57)))</f>
        <v>41</v>
      </c>
      <c r="U57" s="114" t="str">
        <f aca="true" t="shared" si="16" ref="U57:U94">IF((COUNT(C57:P57))&lt;1,"",IF(B57="F",MAX(C57:P57)," "))</f>
        <v> </v>
      </c>
      <c r="V57" s="126" t="str">
        <f>IF(B57="F"," ",IF(COUNTA(C57:P57)&gt;=6,R57," "))</f>
        <v> </v>
      </c>
      <c r="W57" s="127" t="str">
        <f>IF(B57="F",IF(COUNTA(C57:P57)&gt;=6,R57," ")," ")</f>
        <v> </v>
      </c>
      <c r="X57" s="117">
        <f aca="true" t="shared" si="17" ref="X57:X94">IF((COUNT(C57:P57))&lt;1,"",(COUNT(C57:P57)))</f>
        <v>5</v>
      </c>
      <c r="Y57" s="14"/>
    </row>
    <row r="58" spans="1:25" ht="12.75">
      <c r="A58" s="166" t="s">
        <v>245</v>
      </c>
      <c r="B58" s="167" t="s">
        <v>37</v>
      </c>
      <c r="C58" s="12">
        <v>40</v>
      </c>
      <c r="D58" s="12"/>
      <c r="E58" s="12">
        <v>33</v>
      </c>
      <c r="F58" s="12"/>
      <c r="G58" s="12">
        <v>47</v>
      </c>
      <c r="H58" s="12">
        <v>45</v>
      </c>
      <c r="I58" s="12"/>
      <c r="J58" s="12"/>
      <c r="K58" s="12"/>
      <c r="L58" s="12"/>
      <c r="M58" s="12"/>
      <c r="N58" s="12"/>
      <c r="O58" s="12"/>
      <c r="P58" s="12"/>
      <c r="Q58" s="1"/>
      <c r="R58" s="72">
        <f t="shared" si="14"/>
        <v>41.25</v>
      </c>
      <c r="S58" s="70"/>
      <c r="T58" s="113" t="str">
        <f t="shared" si="15"/>
        <v> </v>
      </c>
      <c r="U58" s="114">
        <f t="shared" si="16"/>
        <v>47</v>
      </c>
      <c r="V58" s="126" t="str">
        <f aca="true" t="shared" si="18" ref="V58:V94">IF(B58="F"," ",IF(COUNTA(C58:P58)&gt;=6,R58," "))</f>
        <v> </v>
      </c>
      <c r="W58" s="127" t="str">
        <f aca="true" t="shared" si="19" ref="W58:W94">IF(B58="F",IF(COUNTA(C58:P58)&gt;=6,R58," ")," ")</f>
        <v> </v>
      </c>
      <c r="X58" s="117">
        <f t="shared" si="17"/>
        <v>4</v>
      </c>
      <c r="Y58" s="14"/>
    </row>
    <row r="59" spans="1:25" ht="12.75">
      <c r="A59" s="166" t="s">
        <v>250</v>
      </c>
      <c r="B59" s="167" t="s">
        <v>37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"/>
      <c r="R59" s="72">
        <f t="shared" si="14"/>
      </c>
      <c r="S59" s="70"/>
      <c r="T59" s="113">
        <f t="shared" si="15"/>
      </c>
      <c r="U59" s="114">
        <f t="shared" si="16"/>
      </c>
      <c r="V59" s="126" t="str">
        <f t="shared" si="18"/>
        <v> </v>
      </c>
      <c r="W59" s="127" t="str">
        <f t="shared" si="19"/>
        <v> </v>
      </c>
      <c r="X59" s="117">
        <f t="shared" si="17"/>
      </c>
      <c r="Y59" s="14"/>
    </row>
    <row r="60" spans="1:25" ht="12.75">
      <c r="A60" s="169" t="s">
        <v>259</v>
      </c>
      <c r="B60" s="170" t="s">
        <v>37</v>
      </c>
      <c r="C60" s="12"/>
      <c r="D60" s="12">
        <v>30</v>
      </c>
      <c r="E60" s="12">
        <v>33</v>
      </c>
      <c r="F60" s="12">
        <v>37</v>
      </c>
      <c r="G60" s="12">
        <v>28</v>
      </c>
      <c r="H60" s="12">
        <v>35</v>
      </c>
      <c r="I60" s="12">
        <v>39</v>
      </c>
      <c r="J60" s="12">
        <v>34</v>
      </c>
      <c r="K60" s="12">
        <v>43</v>
      </c>
      <c r="L60" s="12"/>
      <c r="M60" s="12"/>
      <c r="N60" s="12"/>
      <c r="O60" s="12"/>
      <c r="P60" s="12"/>
      <c r="Q60" s="1"/>
      <c r="R60" s="72">
        <f t="shared" si="14"/>
        <v>34.875</v>
      </c>
      <c r="S60" s="70"/>
      <c r="T60" s="113" t="str">
        <f t="shared" si="15"/>
        <v> </v>
      </c>
      <c r="U60" s="114">
        <f t="shared" si="16"/>
        <v>43</v>
      </c>
      <c r="V60" s="126" t="str">
        <f t="shared" si="18"/>
        <v> </v>
      </c>
      <c r="W60" s="127">
        <f t="shared" si="19"/>
        <v>34.875</v>
      </c>
      <c r="X60" s="117">
        <f t="shared" si="17"/>
        <v>8</v>
      </c>
      <c r="Y60" s="14"/>
    </row>
    <row r="61" spans="1:25" ht="12.75">
      <c r="A61" s="166" t="s">
        <v>231</v>
      </c>
      <c r="B61" s="167" t="s">
        <v>76</v>
      </c>
      <c r="C61" s="12">
        <v>36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"/>
      <c r="R61" s="72">
        <f t="shared" si="14"/>
        <v>36</v>
      </c>
      <c r="S61" s="70"/>
      <c r="T61" s="113">
        <f t="shared" si="15"/>
        <v>36</v>
      </c>
      <c r="U61" s="114" t="str">
        <f t="shared" si="16"/>
        <v> </v>
      </c>
      <c r="V61" s="126" t="str">
        <f t="shared" si="18"/>
        <v> </v>
      </c>
      <c r="W61" s="127" t="str">
        <f t="shared" si="19"/>
        <v> </v>
      </c>
      <c r="X61" s="117">
        <f t="shared" si="17"/>
        <v>1</v>
      </c>
      <c r="Y61" s="14"/>
    </row>
    <row r="62" spans="1:25" ht="12.75">
      <c r="A62" s="166" t="s">
        <v>226</v>
      </c>
      <c r="B62" s="167" t="s">
        <v>76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"/>
      <c r="R62" s="72">
        <f t="shared" si="14"/>
      </c>
      <c r="S62" s="70"/>
      <c r="T62" s="113">
        <f t="shared" si="15"/>
      </c>
      <c r="U62" s="114">
        <f t="shared" si="16"/>
      </c>
      <c r="V62" s="126" t="str">
        <f t="shared" si="18"/>
        <v> </v>
      </c>
      <c r="W62" s="127" t="str">
        <f t="shared" si="19"/>
        <v> </v>
      </c>
      <c r="X62" s="117">
        <f t="shared" si="17"/>
      </c>
      <c r="Y62" s="14"/>
    </row>
    <row r="63" spans="1:25" ht="12.75">
      <c r="A63" s="168" t="s">
        <v>257</v>
      </c>
      <c r="B63" s="167" t="s">
        <v>37</v>
      </c>
      <c r="C63" s="12">
        <v>37</v>
      </c>
      <c r="D63" s="12">
        <v>28</v>
      </c>
      <c r="E63" s="12"/>
      <c r="F63" s="12">
        <v>33</v>
      </c>
      <c r="G63" s="12"/>
      <c r="H63" s="12">
        <v>27</v>
      </c>
      <c r="I63" s="12">
        <v>42</v>
      </c>
      <c r="J63" s="12"/>
      <c r="K63" s="12">
        <v>36</v>
      </c>
      <c r="L63" s="12"/>
      <c r="M63" s="12"/>
      <c r="N63" s="12"/>
      <c r="O63" s="12"/>
      <c r="P63" s="12"/>
      <c r="Q63" s="1"/>
      <c r="R63" s="72">
        <f t="shared" si="14"/>
        <v>33.833333333333336</v>
      </c>
      <c r="S63" s="70"/>
      <c r="T63" s="113" t="str">
        <f t="shared" si="15"/>
        <v> </v>
      </c>
      <c r="U63" s="114">
        <f t="shared" si="16"/>
        <v>42</v>
      </c>
      <c r="V63" s="126" t="str">
        <f t="shared" si="18"/>
        <v> </v>
      </c>
      <c r="W63" s="127">
        <f t="shared" si="19"/>
        <v>33.833333333333336</v>
      </c>
      <c r="X63" s="117">
        <f t="shared" si="17"/>
        <v>6</v>
      </c>
      <c r="Y63" s="14"/>
    </row>
    <row r="64" spans="1:25" ht="12.75">
      <c r="A64" s="166" t="s">
        <v>246</v>
      </c>
      <c r="B64" s="167" t="s">
        <v>37</v>
      </c>
      <c r="C64" s="12">
        <v>42</v>
      </c>
      <c r="D64" s="12">
        <v>34</v>
      </c>
      <c r="E64" s="12">
        <v>43</v>
      </c>
      <c r="F64" s="12">
        <v>37</v>
      </c>
      <c r="G64" s="12">
        <v>42</v>
      </c>
      <c r="H64" s="12">
        <v>42</v>
      </c>
      <c r="I64" s="12">
        <v>37</v>
      </c>
      <c r="J64" s="12">
        <v>30</v>
      </c>
      <c r="K64" s="12">
        <v>41</v>
      </c>
      <c r="L64" s="12"/>
      <c r="M64" s="12"/>
      <c r="N64" s="12"/>
      <c r="O64" s="12"/>
      <c r="P64" s="12"/>
      <c r="Q64" s="1"/>
      <c r="R64" s="72">
        <f t="shared" si="14"/>
        <v>38.666666666666664</v>
      </c>
      <c r="S64" s="70"/>
      <c r="T64" s="113" t="str">
        <f t="shared" si="15"/>
        <v> </v>
      </c>
      <c r="U64" s="114">
        <f t="shared" si="16"/>
        <v>43</v>
      </c>
      <c r="V64" s="126" t="str">
        <f t="shared" si="18"/>
        <v> </v>
      </c>
      <c r="W64" s="127">
        <f t="shared" si="19"/>
        <v>38.666666666666664</v>
      </c>
      <c r="X64" s="117">
        <f t="shared" si="17"/>
        <v>9</v>
      </c>
      <c r="Y64" s="14"/>
    </row>
    <row r="65" spans="1:25" ht="12.75">
      <c r="A65" s="166" t="s">
        <v>225</v>
      </c>
      <c r="B65" s="167" t="s">
        <v>76</v>
      </c>
      <c r="C65" s="12"/>
      <c r="D65" s="12"/>
      <c r="E65" s="12"/>
      <c r="F65" s="12"/>
      <c r="G65" s="12"/>
      <c r="H65" s="12"/>
      <c r="I65" s="12"/>
      <c r="J65" s="12" t="s">
        <v>281</v>
      </c>
      <c r="K65" s="12"/>
      <c r="L65" s="12"/>
      <c r="M65" s="12"/>
      <c r="N65" s="12"/>
      <c r="O65" s="12"/>
      <c r="P65" s="12"/>
      <c r="Q65" s="1"/>
      <c r="R65" s="72">
        <f t="shared" si="14"/>
      </c>
      <c r="S65" s="70"/>
      <c r="T65" s="113">
        <f t="shared" si="15"/>
      </c>
      <c r="U65" s="114">
        <f t="shared" si="16"/>
      </c>
      <c r="V65" s="126" t="str">
        <f t="shared" si="18"/>
        <v> </v>
      </c>
      <c r="W65" s="127" t="str">
        <f t="shared" si="19"/>
        <v> </v>
      </c>
      <c r="X65" s="117">
        <f t="shared" si="17"/>
      </c>
      <c r="Y65" s="14"/>
    </row>
    <row r="66" spans="1:25" ht="12.75">
      <c r="A66" s="169" t="s">
        <v>263</v>
      </c>
      <c r="B66" s="170" t="s">
        <v>76</v>
      </c>
      <c r="C66" s="12"/>
      <c r="D66" s="12"/>
      <c r="E66" s="12"/>
      <c r="F66" s="12">
        <v>38</v>
      </c>
      <c r="G66" s="12"/>
      <c r="H66" s="12">
        <v>53</v>
      </c>
      <c r="I66" s="12">
        <v>35</v>
      </c>
      <c r="J66" s="12">
        <v>34</v>
      </c>
      <c r="K66" s="12">
        <v>48</v>
      </c>
      <c r="L66" s="12"/>
      <c r="M66" s="12"/>
      <c r="N66" s="12"/>
      <c r="O66" s="12"/>
      <c r="P66" s="12"/>
      <c r="Q66" s="1"/>
      <c r="R66" s="72">
        <f t="shared" si="14"/>
        <v>41.6</v>
      </c>
      <c r="S66" s="70"/>
      <c r="T66" s="113">
        <f t="shared" si="15"/>
        <v>53</v>
      </c>
      <c r="U66" s="114" t="str">
        <f t="shared" si="16"/>
        <v> </v>
      </c>
      <c r="V66" s="126" t="str">
        <f t="shared" si="18"/>
        <v> </v>
      </c>
      <c r="W66" s="127" t="str">
        <f t="shared" si="19"/>
        <v> </v>
      </c>
      <c r="X66" s="117">
        <f t="shared" si="17"/>
        <v>5</v>
      </c>
      <c r="Y66" s="14"/>
    </row>
    <row r="67" spans="1:25" ht="12.75">
      <c r="A67" s="166" t="s">
        <v>232</v>
      </c>
      <c r="B67" s="167" t="s">
        <v>76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"/>
      <c r="R67" s="72">
        <f t="shared" si="14"/>
      </c>
      <c r="S67" s="70"/>
      <c r="T67" s="113">
        <f t="shared" si="15"/>
      </c>
      <c r="U67" s="114">
        <f t="shared" si="16"/>
      </c>
      <c r="V67" s="126" t="str">
        <f t="shared" si="18"/>
        <v> </v>
      </c>
      <c r="W67" s="127" t="str">
        <f t="shared" si="19"/>
        <v> </v>
      </c>
      <c r="X67" s="117">
        <f t="shared" si="17"/>
      </c>
      <c r="Y67" s="14"/>
    </row>
    <row r="68" spans="1:25" ht="12.75">
      <c r="A68" s="166" t="s">
        <v>244</v>
      </c>
      <c r="B68" s="167" t="s">
        <v>76</v>
      </c>
      <c r="C68" s="12"/>
      <c r="D68" s="12">
        <v>37</v>
      </c>
      <c r="E68" s="12">
        <v>36</v>
      </c>
      <c r="F68" s="12">
        <v>38</v>
      </c>
      <c r="G68" s="12">
        <v>45</v>
      </c>
      <c r="H68" s="12">
        <v>43</v>
      </c>
      <c r="I68" s="12">
        <v>38</v>
      </c>
      <c r="J68" s="12">
        <v>35</v>
      </c>
      <c r="K68" s="12">
        <v>34</v>
      </c>
      <c r="L68" s="12"/>
      <c r="M68" s="12"/>
      <c r="N68" s="12"/>
      <c r="O68" s="12"/>
      <c r="P68" s="12"/>
      <c r="Q68" s="1"/>
      <c r="R68" s="72">
        <f t="shared" si="14"/>
        <v>38.25</v>
      </c>
      <c r="S68" s="70"/>
      <c r="T68" s="113">
        <f t="shared" si="15"/>
        <v>45</v>
      </c>
      <c r="U68" s="114" t="str">
        <f t="shared" si="16"/>
        <v> </v>
      </c>
      <c r="V68" s="126">
        <f t="shared" si="18"/>
        <v>38.25</v>
      </c>
      <c r="W68" s="127" t="str">
        <f t="shared" si="19"/>
        <v> </v>
      </c>
      <c r="X68" s="117">
        <f t="shared" si="17"/>
        <v>8</v>
      </c>
      <c r="Y68" s="14"/>
    </row>
    <row r="69" spans="1:25" ht="12.75">
      <c r="A69" s="169" t="s">
        <v>275</v>
      </c>
      <c r="B69" s="170" t="s">
        <v>76</v>
      </c>
      <c r="C69" s="12"/>
      <c r="D69" s="12"/>
      <c r="E69" s="12"/>
      <c r="F69" s="12"/>
      <c r="G69" s="12"/>
      <c r="H69" s="12">
        <v>43</v>
      </c>
      <c r="I69" s="12"/>
      <c r="J69" s="12"/>
      <c r="K69" s="12"/>
      <c r="L69" s="12"/>
      <c r="M69" s="12"/>
      <c r="N69" s="12"/>
      <c r="O69" s="12"/>
      <c r="P69" s="12"/>
      <c r="Q69" s="1"/>
      <c r="R69" s="72">
        <f t="shared" si="14"/>
        <v>43</v>
      </c>
      <c r="S69" s="70"/>
      <c r="T69" s="113">
        <f t="shared" si="15"/>
        <v>43</v>
      </c>
      <c r="U69" s="114" t="str">
        <f t="shared" si="16"/>
        <v> </v>
      </c>
      <c r="V69" s="126" t="str">
        <f t="shared" si="18"/>
        <v> </v>
      </c>
      <c r="W69" s="127" t="str">
        <f t="shared" si="19"/>
        <v> </v>
      </c>
      <c r="X69" s="117">
        <f t="shared" si="17"/>
        <v>1</v>
      </c>
      <c r="Y69" s="14"/>
    </row>
    <row r="70" spans="1:25" ht="12.75">
      <c r="A70" s="166" t="s">
        <v>242</v>
      </c>
      <c r="B70" s="167" t="s">
        <v>76</v>
      </c>
      <c r="C70" s="12"/>
      <c r="D70" s="12">
        <v>33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"/>
      <c r="R70" s="72">
        <f t="shared" si="14"/>
        <v>33</v>
      </c>
      <c r="S70" s="70"/>
      <c r="T70" s="113">
        <f t="shared" si="15"/>
        <v>33</v>
      </c>
      <c r="U70" s="114" t="str">
        <f t="shared" si="16"/>
        <v> </v>
      </c>
      <c r="V70" s="126" t="str">
        <f t="shared" si="18"/>
        <v> </v>
      </c>
      <c r="W70" s="127" t="str">
        <f t="shared" si="19"/>
        <v> </v>
      </c>
      <c r="X70" s="117">
        <f t="shared" si="17"/>
        <v>1</v>
      </c>
      <c r="Y70" s="14"/>
    </row>
    <row r="71" spans="1:25" ht="12.75">
      <c r="A71" s="166" t="s">
        <v>228</v>
      </c>
      <c r="B71" s="167" t="s">
        <v>76</v>
      </c>
      <c r="C71" s="12">
        <v>33</v>
      </c>
      <c r="D71" s="12">
        <v>11</v>
      </c>
      <c r="E71" s="12">
        <v>39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"/>
      <c r="R71" s="72">
        <f t="shared" si="14"/>
        <v>27.666666666666668</v>
      </c>
      <c r="S71" s="70"/>
      <c r="T71" s="113">
        <f t="shared" si="15"/>
        <v>39</v>
      </c>
      <c r="U71" s="114" t="str">
        <f t="shared" si="16"/>
        <v> </v>
      </c>
      <c r="V71" s="126" t="str">
        <f t="shared" si="18"/>
        <v> </v>
      </c>
      <c r="W71" s="127" t="str">
        <f t="shared" si="19"/>
        <v> </v>
      </c>
      <c r="X71" s="117">
        <f t="shared" si="17"/>
        <v>3</v>
      </c>
      <c r="Y71" s="14"/>
    </row>
    <row r="72" spans="1:25" ht="12.75">
      <c r="A72" s="169" t="s">
        <v>273</v>
      </c>
      <c r="B72" s="170" t="s">
        <v>37</v>
      </c>
      <c r="C72" s="12"/>
      <c r="D72" s="12"/>
      <c r="E72" s="12"/>
      <c r="F72" s="12"/>
      <c r="G72" s="12">
        <v>36</v>
      </c>
      <c r="H72" s="12"/>
      <c r="I72" s="12"/>
      <c r="J72" s="12">
        <v>32</v>
      </c>
      <c r="K72" s="12"/>
      <c r="L72" s="12"/>
      <c r="M72" s="12"/>
      <c r="N72" s="12"/>
      <c r="O72" s="12"/>
      <c r="P72" s="12"/>
      <c r="Q72" s="1"/>
      <c r="R72" s="72">
        <f t="shared" si="14"/>
        <v>34</v>
      </c>
      <c r="S72" s="70"/>
      <c r="T72" s="113" t="str">
        <f t="shared" si="15"/>
        <v> </v>
      </c>
      <c r="U72" s="114">
        <f t="shared" si="16"/>
        <v>36</v>
      </c>
      <c r="V72" s="126" t="str">
        <f t="shared" si="18"/>
        <v> </v>
      </c>
      <c r="W72" s="127" t="str">
        <f t="shared" si="19"/>
        <v> </v>
      </c>
      <c r="X72" s="117">
        <f t="shared" si="17"/>
        <v>2</v>
      </c>
      <c r="Y72" s="14"/>
    </row>
    <row r="73" spans="1:25" ht="12.75">
      <c r="A73" s="169" t="s">
        <v>262</v>
      </c>
      <c r="B73" s="170" t="s">
        <v>76</v>
      </c>
      <c r="C73" s="12"/>
      <c r="D73" s="12"/>
      <c r="E73" s="12">
        <v>41</v>
      </c>
      <c r="F73" s="12">
        <v>38</v>
      </c>
      <c r="G73" s="12">
        <v>28</v>
      </c>
      <c r="H73" s="12"/>
      <c r="I73" s="12"/>
      <c r="J73" s="12">
        <v>32</v>
      </c>
      <c r="K73" s="12"/>
      <c r="L73" s="12"/>
      <c r="M73" s="12"/>
      <c r="N73" s="12"/>
      <c r="O73" s="12"/>
      <c r="P73" s="12"/>
      <c r="Q73" s="1"/>
      <c r="R73" s="72">
        <f t="shared" si="14"/>
        <v>34.75</v>
      </c>
      <c r="S73" s="70"/>
      <c r="T73" s="113">
        <f t="shared" si="15"/>
        <v>41</v>
      </c>
      <c r="U73" s="114" t="str">
        <f t="shared" si="16"/>
        <v> </v>
      </c>
      <c r="V73" s="126" t="str">
        <f t="shared" si="18"/>
        <v> </v>
      </c>
      <c r="W73" s="127" t="str">
        <f t="shared" si="19"/>
        <v> </v>
      </c>
      <c r="X73" s="117">
        <f t="shared" si="17"/>
        <v>4</v>
      </c>
      <c r="Y73" s="14"/>
    </row>
    <row r="74" spans="1:25" ht="12.75">
      <c r="A74" s="166" t="s">
        <v>230</v>
      </c>
      <c r="B74" s="167" t="s">
        <v>76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"/>
      <c r="R74" s="72">
        <f t="shared" si="14"/>
      </c>
      <c r="S74" s="70"/>
      <c r="T74" s="113">
        <f t="shared" si="15"/>
      </c>
      <c r="U74" s="114">
        <f t="shared" si="16"/>
      </c>
      <c r="V74" s="126" t="str">
        <f t="shared" si="18"/>
        <v> </v>
      </c>
      <c r="W74" s="127" t="str">
        <f t="shared" si="19"/>
        <v> </v>
      </c>
      <c r="X74" s="117">
        <f t="shared" si="17"/>
      </c>
      <c r="Y74" s="14"/>
    </row>
    <row r="75" spans="1:25" ht="12.75" customHeight="1">
      <c r="A75" s="166" t="s">
        <v>221</v>
      </c>
      <c r="B75" s="167" t="s">
        <v>76</v>
      </c>
      <c r="C75" s="12">
        <v>43</v>
      </c>
      <c r="D75" s="12">
        <v>36</v>
      </c>
      <c r="E75" s="12">
        <v>54</v>
      </c>
      <c r="F75" s="12">
        <v>43</v>
      </c>
      <c r="G75" s="12">
        <v>44</v>
      </c>
      <c r="H75" s="12">
        <v>46</v>
      </c>
      <c r="I75" s="12">
        <v>48</v>
      </c>
      <c r="J75" s="12">
        <v>32</v>
      </c>
      <c r="K75" s="12">
        <v>40</v>
      </c>
      <c r="L75" s="12"/>
      <c r="M75" s="12"/>
      <c r="N75" s="12"/>
      <c r="O75" s="12"/>
      <c r="P75" s="12"/>
      <c r="Q75" s="1"/>
      <c r="R75" s="72">
        <f t="shared" si="14"/>
        <v>42.888888888888886</v>
      </c>
      <c r="S75" s="70"/>
      <c r="T75" s="113">
        <f t="shared" si="15"/>
        <v>54</v>
      </c>
      <c r="U75" s="114" t="str">
        <f t="shared" si="16"/>
        <v> </v>
      </c>
      <c r="V75" s="126">
        <f t="shared" si="18"/>
        <v>42.888888888888886</v>
      </c>
      <c r="W75" s="127" t="str">
        <f t="shared" si="19"/>
        <v> </v>
      </c>
      <c r="X75" s="117">
        <f t="shared" si="17"/>
        <v>9</v>
      </c>
      <c r="Y75" s="14"/>
    </row>
    <row r="76" spans="1:25" ht="13.5" customHeight="1">
      <c r="A76" s="169" t="s">
        <v>282</v>
      </c>
      <c r="B76" s="170" t="s">
        <v>76</v>
      </c>
      <c r="C76" s="12"/>
      <c r="D76" s="12"/>
      <c r="E76" s="12"/>
      <c r="F76" s="12"/>
      <c r="G76" s="12"/>
      <c r="H76" s="12"/>
      <c r="I76" s="12"/>
      <c r="J76" s="12">
        <v>49</v>
      </c>
      <c r="K76" s="12">
        <v>35</v>
      </c>
      <c r="L76" s="12"/>
      <c r="M76" s="12"/>
      <c r="N76" s="12"/>
      <c r="O76" s="12"/>
      <c r="P76" s="12"/>
      <c r="Q76" s="1"/>
      <c r="R76" s="72">
        <f t="shared" si="14"/>
        <v>42</v>
      </c>
      <c r="S76" s="70"/>
      <c r="T76" s="113">
        <f t="shared" si="15"/>
        <v>49</v>
      </c>
      <c r="U76" s="114" t="str">
        <f t="shared" si="16"/>
        <v> </v>
      </c>
      <c r="V76" s="126" t="str">
        <f t="shared" si="18"/>
        <v> </v>
      </c>
      <c r="W76" s="127" t="str">
        <f t="shared" si="19"/>
        <v> </v>
      </c>
      <c r="X76" s="117">
        <f t="shared" si="17"/>
        <v>2</v>
      </c>
      <c r="Y76" s="14"/>
    </row>
    <row r="77" spans="1:25" ht="12.75" customHeight="1">
      <c r="A77" s="94" t="s">
        <v>223</v>
      </c>
      <c r="B77" s="82" t="s">
        <v>37</v>
      </c>
      <c r="C77" s="12"/>
      <c r="D77" s="12">
        <v>33</v>
      </c>
      <c r="E77" s="12">
        <v>32</v>
      </c>
      <c r="F77" s="12">
        <v>41</v>
      </c>
      <c r="G77" s="12">
        <v>33</v>
      </c>
      <c r="H77" s="12"/>
      <c r="I77" s="12">
        <v>29</v>
      </c>
      <c r="J77" s="12">
        <v>24</v>
      </c>
      <c r="K77" s="12">
        <v>28</v>
      </c>
      <c r="L77" s="12"/>
      <c r="M77" s="12"/>
      <c r="N77" s="12"/>
      <c r="O77" s="12"/>
      <c r="P77" s="12"/>
      <c r="Q77" s="1"/>
      <c r="R77" s="72">
        <f t="shared" si="14"/>
        <v>31.428571428571427</v>
      </c>
      <c r="S77" s="70"/>
      <c r="T77" s="113" t="str">
        <f t="shared" si="15"/>
        <v> </v>
      </c>
      <c r="U77" s="114">
        <f t="shared" si="16"/>
        <v>41</v>
      </c>
      <c r="V77" s="126" t="str">
        <f t="shared" si="18"/>
        <v> </v>
      </c>
      <c r="W77" s="127">
        <f t="shared" si="19"/>
        <v>31.428571428571427</v>
      </c>
      <c r="X77" s="117">
        <f t="shared" si="17"/>
        <v>7</v>
      </c>
      <c r="Y77" s="14"/>
    </row>
    <row r="78" spans="1:25" ht="12.75" customHeight="1">
      <c r="A78" s="94" t="s">
        <v>229</v>
      </c>
      <c r="B78" s="82" t="s">
        <v>76</v>
      </c>
      <c r="C78" s="12">
        <v>39</v>
      </c>
      <c r="D78" s="12">
        <v>30</v>
      </c>
      <c r="E78" s="12"/>
      <c r="F78" s="12">
        <v>40</v>
      </c>
      <c r="G78" s="12"/>
      <c r="H78" s="12">
        <v>38</v>
      </c>
      <c r="I78" s="12">
        <v>35</v>
      </c>
      <c r="J78" s="12"/>
      <c r="K78" s="12"/>
      <c r="L78" s="12"/>
      <c r="M78" s="12"/>
      <c r="N78" s="12"/>
      <c r="O78" s="12"/>
      <c r="P78" s="12"/>
      <c r="Q78" s="1"/>
      <c r="R78" s="72">
        <f t="shared" si="14"/>
        <v>36.4</v>
      </c>
      <c r="S78" s="70"/>
      <c r="T78" s="113">
        <f t="shared" si="15"/>
        <v>40</v>
      </c>
      <c r="U78" s="114" t="str">
        <f t="shared" si="16"/>
        <v> </v>
      </c>
      <c r="V78" s="126" t="str">
        <f t="shared" si="18"/>
        <v> </v>
      </c>
      <c r="W78" s="127" t="str">
        <f t="shared" si="19"/>
        <v> </v>
      </c>
      <c r="X78" s="117">
        <f t="shared" si="17"/>
        <v>5</v>
      </c>
      <c r="Y78" s="14"/>
    </row>
    <row r="79" spans="1:25" ht="12.75" customHeight="1">
      <c r="A79" s="94" t="s">
        <v>227</v>
      </c>
      <c r="B79" s="82" t="s">
        <v>76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"/>
      <c r="R79" s="72">
        <f t="shared" si="14"/>
      </c>
      <c r="S79" s="70"/>
      <c r="T79" s="113">
        <f t="shared" si="15"/>
      </c>
      <c r="U79" s="114">
        <f t="shared" si="16"/>
      </c>
      <c r="V79" s="126" t="str">
        <f t="shared" si="18"/>
        <v> </v>
      </c>
      <c r="W79" s="127" t="str">
        <f t="shared" si="19"/>
        <v> </v>
      </c>
      <c r="X79" s="117">
        <f t="shared" si="17"/>
      </c>
      <c r="Y79" s="14"/>
    </row>
    <row r="80" spans="1:25" ht="12.75" customHeight="1">
      <c r="A80" s="96" t="s">
        <v>243</v>
      </c>
      <c r="B80" s="82" t="s">
        <v>76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"/>
      <c r="R80" s="72">
        <f t="shared" si="14"/>
      </c>
      <c r="S80" s="70"/>
      <c r="T80" s="113">
        <f t="shared" si="15"/>
      </c>
      <c r="U80" s="114">
        <f t="shared" si="16"/>
      </c>
      <c r="V80" s="126" t="str">
        <f t="shared" si="18"/>
        <v> </v>
      </c>
      <c r="W80" s="127" t="str">
        <f t="shared" si="19"/>
        <v> </v>
      </c>
      <c r="X80" s="117">
        <f t="shared" si="17"/>
      </c>
      <c r="Y80" s="14"/>
    </row>
    <row r="81" spans="1:25" ht="12.75" customHeight="1" thickBot="1">
      <c r="A81" s="96" t="s">
        <v>222</v>
      </c>
      <c r="B81" s="82" t="s">
        <v>37</v>
      </c>
      <c r="C81" s="12">
        <v>35</v>
      </c>
      <c r="D81" s="12">
        <v>37</v>
      </c>
      <c r="E81" s="12">
        <v>43</v>
      </c>
      <c r="F81" s="12">
        <v>36</v>
      </c>
      <c r="G81" s="12">
        <v>31</v>
      </c>
      <c r="H81" s="12">
        <v>30</v>
      </c>
      <c r="I81" s="12">
        <v>34</v>
      </c>
      <c r="J81" s="12">
        <v>30</v>
      </c>
      <c r="K81" s="12">
        <v>35</v>
      </c>
      <c r="L81" s="12"/>
      <c r="M81" s="12"/>
      <c r="N81" s="12"/>
      <c r="O81" s="12"/>
      <c r="P81" s="12"/>
      <c r="Q81" s="1"/>
      <c r="R81" s="72">
        <f t="shared" si="14"/>
        <v>34.55555555555556</v>
      </c>
      <c r="S81" s="70"/>
      <c r="T81" s="113" t="str">
        <f t="shared" si="15"/>
        <v> </v>
      </c>
      <c r="U81" s="114">
        <f t="shared" si="16"/>
        <v>43</v>
      </c>
      <c r="V81" s="126" t="str">
        <f t="shared" si="18"/>
        <v> </v>
      </c>
      <c r="W81" s="127">
        <f t="shared" si="19"/>
        <v>34.55555555555556</v>
      </c>
      <c r="X81" s="117">
        <f t="shared" si="17"/>
        <v>9</v>
      </c>
      <c r="Y81" s="14"/>
    </row>
    <row r="82" spans="1:25" ht="12.75" customHeight="1" hidden="1">
      <c r="A82" s="15"/>
      <c r="B82" s="1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"/>
      <c r="R82" s="72">
        <f t="shared" si="14"/>
      </c>
      <c r="S82" s="70"/>
      <c r="T82" s="113">
        <f t="shared" si="15"/>
      </c>
      <c r="U82" s="114">
        <f t="shared" si="16"/>
      </c>
      <c r="V82" s="126" t="str">
        <f t="shared" si="18"/>
        <v> </v>
      </c>
      <c r="W82" s="127" t="str">
        <f t="shared" si="19"/>
        <v> </v>
      </c>
      <c r="X82" s="117">
        <f t="shared" si="17"/>
      </c>
      <c r="Y82" s="14"/>
    </row>
    <row r="83" spans="1:25" ht="12.75" customHeight="1" hidden="1">
      <c r="A83" s="15"/>
      <c r="B83" s="1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"/>
      <c r="R83" s="72">
        <f t="shared" si="14"/>
      </c>
      <c r="S83" s="70"/>
      <c r="T83" s="113">
        <f t="shared" si="15"/>
      </c>
      <c r="U83" s="114">
        <f t="shared" si="16"/>
      </c>
      <c r="V83" s="126" t="str">
        <f t="shared" si="18"/>
        <v> </v>
      </c>
      <c r="W83" s="127" t="str">
        <f t="shared" si="19"/>
        <v> </v>
      </c>
      <c r="X83" s="117">
        <f t="shared" si="17"/>
      </c>
      <c r="Y83" s="14"/>
    </row>
    <row r="84" spans="1:25" ht="12.75" customHeight="1" hidden="1">
      <c r="A84" s="15"/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"/>
      <c r="R84" s="72">
        <f t="shared" si="14"/>
      </c>
      <c r="S84" s="70"/>
      <c r="T84" s="113">
        <f t="shared" si="15"/>
      </c>
      <c r="U84" s="114">
        <f t="shared" si="16"/>
      </c>
      <c r="V84" s="126" t="str">
        <f t="shared" si="18"/>
        <v> </v>
      </c>
      <c r="W84" s="127" t="str">
        <f t="shared" si="19"/>
        <v> </v>
      </c>
      <c r="X84" s="117">
        <f t="shared" si="17"/>
      </c>
      <c r="Y84" s="14"/>
    </row>
    <row r="85" spans="1:25" ht="12.75" customHeight="1" hidden="1">
      <c r="A85" s="15"/>
      <c r="B85" s="1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"/>
      <c r="R85" s="72">
        <f t="shared" si="14"/>
      </c>
      <c r="S85" s="70"/>
      <c r="T85" s="113">
        <f t="shared" si="15"/>
      </c>
      <c r="U85" s="114">
        <f t="shared" si="16"/>
      </c>
      <c r="V85" s="126" t="str">
        <f t="shared" si="18"/>
        <v> </v>
      </c>
      <c r="W85" s="127" t="str">
        <f t="shared" si="19"/>
        <v> </v>
      </c>
      <c r="X85" s="117">
        <f t="shared" si="17"/>
      </c>
      <c r="Y85" s="14"/>
    </row>
    <row r="86" spans="1:25" ht="12.75" customHeight="1" hidden="1">
      <c r="A86" s="15"/>
      <c r="B86" s="1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"/>
      <c r="R86" s="72">
        <f t="shared" si="14"/>
      </c>
      <c r="S86" s="70"/>
      <c r="T86" s="113">
        <f t="shared" si="15"/>
      </c>
      <c r="U86" s="114">
        <f t="shared" si="16"/>
      </c>
      <c r="V86" s="126" t="str">
        <f t="shared" si="18"/>
        <v> </v>
      </c>
      <c r="W86" s="127" t="str">
        <f t="shared" si="19"/>
        <v> </v>
      </c>
      <c r="X86" s="117">
        <f t="shared" si="17"/>
      </c>
      <c r="Y86" s="14"/>
    </row>
    <row r="87" spans="1:25" ht="12.75" customHeight="1" hidden="1">
      <c r="A87" s="15"/>
      <c r="B87" s="1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"/>
      <c r="R87" s="72">
        <f t="shared" si="14"/>
      </c>
      <c r="S87" s="70"/>
      <c r="T87" s="113">
        <f t="shared" si="15"/>
      </c>
      <c r="U87" s="114">
        <f t="shared" si="16"/>
      </c>
      <c r="V87" s="126" t="str">
        <f t="shared" si="18"/>
        <v> </v>
      </c>
      <c r="W87" s="127" t="str">
        <f t="shared" si="19"/>
        <v> </v>
      </c>
      <c r="X87" s="117">
        <f t="shared" si="17"/>
      </c>
      <c r="Y87" s="14"/>
    </row>
    <row r="88" spans="1:25" ht="12.75" customHeight="1" hidden="1">
      <c r="A88" s="15"/>
      <c r="B88" s="1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"/>
      <c r="R88" s="72">
        <f t="shared" si="14"/>
      </c>
      <c r="S88" s="70"/>
      <c r="T88" s="113">
        <f t="shared" si="15"/>
      </c>
      <c r="U88" s="114">
        <f t="shared" si="16"/>
      </c>
      <c r="V88" s="126" t="str">
        <f t="shared" si="18"/>
        <v> </v>
      </c>
      <c r="W88" s="127" t="str">
        <f t="shared" si="19"/>
        <v> </v>
      </c>
      <c r="X88" s="117">
        <f t="shared" si="17"/>
      </c>
      <c r="Y88" s="14"/>
    </row>
    <row r="89" spans="1:25" ht="12.75" customHeight="1" hidden="1">
      <c r="A89" s="15"/>
      <c r="B89" s="1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"/>
      <c r="R89" s="72">
        <f t="shared" si="14"/>
      </c>
      <c r="S89" s="70"/>
      <c r="T89" s="113">
        <f t="shared" si="15"/>
      </c>
      <c r="U89" s="114">
        <f t="shared" si="16"/>
      </c>
      <c r="V89" s="126" t="str">
        <f t="shared" si="18"/>
        <v> </v>
      </c>
      <c r="W89" s="127" t="str">
        <f t="shared" si="19"/>
        <v> </v>
      </c>
      <c r="X89" s="117">
        <f t="shared" si="17"/>
      </c>
      <c r="Y89" s="14"/>
    </row>
    <row r="90" spans="1:25" ht="12.75" customHeight="1" hidden="1">
      <c r="A90" s="15"/>
      <c r="B90" s="1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"/>
      <c r="R90" s="72">
        <f t="shared" si="14"/>
      </c>
      <c r="S90" s="70"/>
      <c r="T90" s="113">
        <f t="shared" si="15"/>
      </c>
      <c r="U90" s="114">
        <f t="shared" si="16"/>
      </c>
      <c r="V90" s="126" t="str">
        <f t="shared" si="18"/>
        <v> </v>
      </c>
      <c r="W90" s="127" t="str">
        <f t="shared" si="19"/>
        <v> </v>
      </c>
      <c r="X90" s="117">
        <f t="shared" si="17"/>
      </c>
      <c r="Y90" s="14"/>
    </row>
    <row r="91" spans="1:25" ht="12.75" customHeight="1" hidden="1">
      <c r="A91" s="15"/>
      <c r="B91" s="1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"/>
      <c r="R91" s="72">
        <f t="shared" si="14"/>
      </c>
      <c r="S91" s="70"/>
      <c r="T91" s="113">
        <f t="shared" si="15"/>
      </c>
      <c r="U91" s="114">
        <f t="shared" si="16"/>
      </c>
      <c r="V91" s="126" t="str">
        <f t="shared" si="18"/>
        <v> </v>
      </c>
      <c r="W91" s="127" t="str">
        <f t="shared" si="19"/>
        <v> </v>
      </c>
      <c r="X91" s="117">
        <f t="shared" si="17"/>
      </c>
      <c r="Y91" s="14"/>
    </row>
    <row r="92" spans="1:25" ht="12.75" customHeight="1" hidden="1">
      <c r="A92" s="15"/>
      <c r="B92" s="1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"/>
      <c r="R92" s="72">
        <f t="shared" si="14"/>
      </c>
      <c r="S92" s="70"/>
      <c r="T92" s="113">
        <f t="shared" si="15"/>
      </c>
      <c r="U92" s="114">
        <f t="shared" si="16"/>
      </c>
      <c r="V92" s="126" t="str">
        <f t="shared" si="18"/>
        <v> </v>
      </c>
      <c r="W92" s="127" t="str">
        <f t="shared" si="19"/>
        <v> </v>
      </c>
      <c r="X92" s="117">
        <f t="shared" si="17"/>
      </c>
      <c r="Y92" s="14"/>
    </row>
    <row r="93" spans="1:25" ht="12.75" customHeight="1" hidden="1">
      <c r="A93" s="15"/>
      <c r="B93" s="1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"/>
      <c r="R93" s="72">
        <f t="shared" si="14"/>
      </c>
      <c r="S93" s="70"/>
      <c r="T93" s="113">
        <f t="shared" si="15"/>
      </c>
      <c r="U93" s="114">
        <f t="shared" si="16"/>
      </c>
      <c r="V93" s="126" t="str">
        <f t="shared" si="18"/>
        <v> </v>
      </c>
      <c r="W93" s="127" t="str">
        <f t="shared" si="19"/>
        <v> </v>
      </c>
      <c r="X93" s="117">
        <f t="shared" si="17"/>
      </c>
      <c r="Y93" s="14"/>
    </row>
    <row r="94" spans="1:25" ht="13.5" customHeight="1" hidden="1" thickBot="1">
      <c r="A94" s="15"/>
      <c r="B94" s="1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"/>
      <c r="R94" s="73">
        <f t="shared" si="14"/>
      </c>
      <c r="S94" s="70"/>
      <c r="T94" s="118">
        <f t="shared" si="15"/>
      </c>
      <c r="U94" s="119">
        <f t="shared" si="16"/>
      </c>
      <c r="V94" s="126" t="str">
        <f t="shared" si="18"/>
        <v> </v>
      </c>
      <c r="W94" s="127" t="str">
        <f t="shared" si="19"/>
        <v> </v>
      </c>
      <c r="X94" s="120">
        <f t="shared" si="17"/>
      </c>
      <c r="Y94" s="14"/>
    </row>
    <row r="95" spans="1:25" ht="13.5" thickBot="1">
      <c r="A95" s="1"/>
      <c r="B95" s="5"/>
      <c r="C95" s="6">
        <f aca="true" t="shared" si="20" ref="C95:P95">IF(SUM(C56:C94)=0,"",SUM(C56:C94))</f>
        <v>380</v>
      </c>
      <c r="D95" s="6">
        <f t="shared" si="20"/>
        <v>309</v>
      </c>
      <c r="E95" s="90">
        <f t="shared" si="20"/>
        <v>386</v>
      </c>
      <c r="F95" s="6">
        <f t="shared" si="20"/>
        <v>381</v>
      </c>
      <c r="G95" s="211">
        <f>IF(SUM(G56:G94)=0,"",SUM(G56:G94))+3</f>
        <v>378</v>
      </c>
      <c r="H95" s="6">
        <f t="shared" si="20"/>
        <v>402</v>
      </c>
      <c r="I95" s="6">
        <f t="shared" si="20"/>
        <v>371</v>
      </c>
      <c r="J95" s="6">
        <f t="shared" si="20"/>
        <v>332</v>
      </c>
      <c r="K95" s="6">
        <f t="shared" si="20"/>
        <v>379</v>
      </c>
      <c r="L95" s="6">
        <f t="shared" si="20"/>
      </c>
      <c r="M95" s="90">
        <f t="shared" si="20"/>
      </c>
      <c r="N95" s="6">
        <f t="shared" si="20"/>
      </c>
      <c r="O95" s="6">
        <f t="shared" si="20"/>
      </c>
      <c r="P95" s="6">
        <f t="shared" si="20"/>
      </c>
      <c r="Q95" s="1"/>
      <c r="R95" s="17">
        <f>IF((COUNT(C95:P95))&lt;1,"",(AVERAGE(C95:P95)))</f>
        <v>368.6666666666667</v>
      </c>
      <c r="S95" s="18"/>
      <c r="T95" s="19">
        <f>IF(SUM(T56:T94)&lt;1,"",MAX(T56:T94))</f>
        <v>54</v>
      </c>
      <c r="U95" s="19">
        <f>IF(SUM(U56:U94)&lt;1,"",MAX(U56:U94))</f>
        <v>47</v>
      </c>
      <c r="V95" s="17">
        <f>IF(SUM(V56:V94)&lt;1,"",MAX(V56:V94))</f>
        <v>42.888888888888886</v>
      </c>
      <c r="W95" s="17">
        <f>IF(SUM(W56:W94)&lt;1,"",MAX(W56:W94))</f>
        <v>38.666666666666664</v>
      </c>
      <c r="X95" s="19">
        <f>IF((COUNT(C95:P95))&lt;1,"",+COUNT(C95:P95))</f>
        <v>9</v>
      </c>
      <c r="Y95" s="97"/>
    </row>
    <row r="96" spans="1:25" ht="13.5" thickBot="1">
      <c r="A96" s="1"/>
      <c r="B96" s="1"/>
      <c r="C96" s="5" t="s">
        <v>19</v>
      </c>
      <c r="D96" s="5" t="s">
        <v>19</v>
      </c>
      <c r="E96" s="5" t="s">
        <v>19</v>
      </c>
      <c r="F96" s="5" t="s">
        <v>19</v>
      </c>
      <c r="G96" s="5" t="s">
        <v>19</v>
      </c>
      <c r="H96" s="5" t="s">
        <v>19</v>
      </c>
      <c r="I96" s="5" t="s">
        <v>19</v>
      </c>
      <c r="J96" s="5" t="s">
        <v>19</v>
      </c>
      <c r="K96" s="5" t="s">
        <v>19</v>
      </c>
      <c r="L96" s="5" t="s">
        <v>19</v>
      </c>
      <c r="M96" s="5" t="s">
        <v>19</v>
      </c>
      <c r="N96" s="5" t="s">
        <v>19</v>
      </c>
      <c r="O96" s="5" t="s">
        <v>19</v>
      </c>
      <c r="P96" s="5" t="s">
        <v>19</v>
      </c>
      <c r="Q96" s="1"/>
      <c r="R96" s="1"/>
      <c r="S96" s="1"/>
      <c r="T96" s="1"/>
      <c r="U96" s="1"/>
      <c r="V96" s="230" t="s">
        <v>18</v>
      </c>
      <c r="W96" s="231"/>
      <c r="X96" s="106"/>
      <c r="Y96" s="1"/>
    </row>
    <row r="97" spans="1:25" ht="12.75">
      <c r="A97" s="1" t="s">
        <v>47</v>
      </c>
      <c r="B97" s="1"/>
      <c r="C97" s="12">
        <f>'No Hopers'!C43</f>
        <v>400</v>
      </c>
      <c r="D97" s="12">
        <f>Beavers!C43</f>
        <v>361</v>
      </c>
      <c r="E97" s="12">
        <f>'Double Tops'!E43</f>
        <v>353</v>
      </c>
      <c r="F97" s="12">
        <f>Chasers!E43</f>
        <v>397</v>
      </c>
      <c r="G97" s="12">
        <f>Dynamos!F43</f>
        <v>385</v>
      </c>
      <c r="H97" s="12">
        <f>Components!H43</f>
        <v>398</v>
      </c>
      <c r="I97" s="12">
        <f>Orleans!I43</f>
        <v>382</v>
      </c>
      <c r="J97" s="12">
        <f>'Offenham RBL'!J43</f>
        <v>346</v>
      </c>
      <c r="K97" s="12">
        <f>'The Wicks'!K43</f>
        <v>369</v>
      </c>
      <c r="L97" s="12"/>
      <c r="M97" s="12"/>
      <c r="N97" s="12"/>
      <c r="O97" s="12"/>
      <c r="P97" s="12"/>
      <c r="Q97" s="1"/>
      <c r="R97" s="1"/>
      <c r="S97" s="1"/>
      <c r="T97" s="1"/>
      <c r="U97" s="1"/>
      <c r="V97" s="1"/>
      <c r="W97" s="1"/>
      <c r="X97" s="1"/>
      <c r="Y97" s="1"/>
    </row>
    <row r="98" spans="1:25" ht="12.75">
      <c r="A98" s="1"/>
      <c r="B98" s="1"/>
      <c r="C98" s="1"/>
      <c r="D98" s="1"/>
      <c r="E98" s="1"/>
      <c r="F98" s="1"/>
      <c r="G98" s="89"/>
      <c r="H98" s="1"/>
      <c r="I98" s="1"/>
      <c r="J98" s="1"/>
      <c r="K98" s="1"/>
      <c r="L98" s="1"/>
      <c r="M98" s="1"/>
      <c r="N98" s="1"/>
      <c r="O98" s="1"/>
      <c r="P98" s="1"/>
      <c r="Q98" s="1"/>
      <c r="R98" s="3" t="s">
        <v>15</v>
      </c>
      <c r="S98" s="4"/>
      <c r="T98" s="1"/>
      <c r="U98" s="1"/>
      <c r="V98" s="1"/>
      <c r="W98" s="1"/>
      <c r="X98" s="1"/>
      <c r="Y98" s="1"/>
    </row>
    <row r="99" spans="1:25" ht="12.75">
      <c r="A99" s="1" t="s">
        <v>42</v>
      </c>
      <c r="B99" s="1"/>
      <c r="C99" s="81" t="str">
        <f>IF(ISNUMBER(C95),IF(ISNUMBER(C97),IF(C95&gt;C97,"Won",IF(C95=C97,"Draw","Lost")),"Error"),IF(ISNUMBER(C97),"Error",IF(C95="",IF(ISTEXT(C97),"",""),"Awarded Awy")))</f>
        <v>Lost</v>
      </c>
      <c r="D99" s="81" t="str">
        <f aca="true" t="shared" si="21" ref="D99:M99">IF(ISNUMBER(D95),IF(ISNUMBER(D97),IF(D95&gt;D97,"Won",IF(D95=D97,"Draw","Lost")),"Error"),IF(ISNUMBER(D97),"Error",IF(D95="",IF(ISTEXT(D97),"",""),"Awarded Awy")))</f>
        <v>Lost</v>
      </c>
      <c r="E99" s="81" t="str">
        <f t="shared" si="21"/>
        <v>Won</v>
      </c>
      <c r="F99" s="81" t="str">
        <f t="shared" si="21"/>
        <v>Lost</v>
      </c>
      <c r="G99" s="81" t="str">
        <f t="shared" si="21"/>
        <v>Lost</v>
      </c>
      <c r="H99" s="81" t="str">
        <f t="shared" si="21"/>
        <v>Won</v>
      </c>
      <c r="I99" s="81" t="str">
        <f t="shared" si="21"/>
        <v>Lost</v>
      </c>
      <c r="J99" s="81" t="str">
        <f t="shared" si="21"/>
        <v>Lost</v>
      </c>
      <c r="K99" s="81" t="str">
        <f t="shared" si="21"/>
        <v>Won</v>
      </c>
      <c r="L99" s="81">
        <f t="shared" si="21"/>
      </c>
      <c r="M99" s="81">
        <f t="shared" si="21"/>
      </c>
      <c r="N99" s="81">
        <f>IF(ISNUMBER(N95),IF(ISNUMBER(N97),IF(N95&gt;N97,"Won",IF(N95=N97,"Draw","Lost")),"Error"),IF(ISNUMBER(N97),"Error",IF(N95="",IF(ISTEXT(N97),"Awarded Hme",""),"Awarded Awy")))</f>
      </c>
      <c r="O99" s="81">
        <f>IF(ISNUMBER(O95),IF(ISNUMBER(O97),IF(O95&gt;O97,"Won",IF(O95=O97,"Draw","Lost")),"Error"),IF(ISNUMBER(O97),"Error",IF(O95="",IF(ISTEXT(O97),"Awarded Hme",""),"Awarded Awy")))</f>
      </c>
      <c r="P99" s="81">
        <f>IF(ISNUMBER(P95),IF(ISNUMBER(P97),IF(P95&gt;P97,"Won",IF(P95=P97,"Draw","Lost")),"Error"),IF(ISNUMBER(P97),"Error",IF(P95="",IF(ISTEXT(P97),"Awarded Hme",""),"Awarded Awy")))</f>
      </c>
      <c r="Q99" s="1"/>
      <c r="R99" s="1" t="s">
        <v>33</v>
      </c>
      <c r="S99" s="5">
        <f>COUNTIF(C99:P99,"Won")</f>
        <v>3</v>
      </c>
      <c r="T99" s="1" t="s">
        <v>7</v>
      </c>
      <c r="U99" s="5">
        <f>COUNTIF(C99:P99,"Draw")</f>
        <v>0</v>
      </c>
      <c r="V99" s="1" t="s">
        <v>9</v>
      </c>
      <c r="W99" s="5">
        <f>COUNTIF(C99:P99,"Lost")</f>
        <v>6</v>
      </c>
      <c r="X99" s="1"/>
      <c r="Y99" s="1"/>
    </row>
    <row r="100" spans="1:25" ht="12.75">
      <c r="A100" s="1" t="s">
        <v>43</v>
      </c>
      <c r="B100" s="1"/>
      <c r="C100" s="81">
        <v>1</v>
      </c>
      <c r="D100" s="81">
        <v>1</v>
      </c>
      <c r="E100" s="81">
        <v>5</v>
      </c>
      <c r="F100" s="81">
        <v>1</v>
      </c>
      <c r="G100" s="81">
        <v>2</v>
      </c>
      <c r="H100" s="81">
        <v>4</v>
      </c>
      <c r="I100" s="81">
        <v>2</v>
      </c>
      <c r="J100" s="81">
        <v>2</v>
      </c>
      <c r="K100" s="81">
        <v>4</v>
      </c>
      <c r="L100" s="81"/>
      <c r="M100" s="81"/>
      <c r="N100" s="81"/>
      <c r="O100" s="81"/>
      <c r="P100" s="81"/>
      <c r="Q100" s="1"/>
      <c r="R100" s="1" t="s">
        <v>43</v>
      </c>
      <c r="S100" s="5">
        <f>SUM(C100:P100)</f>
        <v>22</v>
      </c>
      <c r="T100" s="1"/>
      <c r="U100" s="5"/>
      <c r="V100" s="1"/>
      <c r="W100" s="5"/>
      <c r="X100" s="1"/>
      <c r="Y100" s="1"/>
    </row>
    <row r="101" spans="1:25" ht="12.75">
      <c r="A101" s="1" t="s">
        <v>4</v>
      </c>
      <c r="B101" s="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1"/>
      <c r="R101" s="1" t="s">
        <v>49</v>
      </c>
      <c r="S101" s="5">
        <f>SUM(C101:P101)</f>
        <v>0</v>
      </c>
      <c r="T101" s="1" t="s">
        <v>8</v>
      </c>
      <c r="U101" s="5">
        <f>(COUNT(C97:P97)*6)-(S100+S101)</f>
        <v>32</v>
      </c>
      <c r="V101" s="1"/>
      <c r="W101" s="5"/>
      <c r="X101" s="1"/>
      <c r="Y101" s="1"/>
    </row>
    <row r="102" spans="1:25" ht="12.75">
      <c r="A102" s="1" t="s">
        <v>31</v>
      </c>
      <c r="B102" s="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1"/>
      <c r="R102" s="1" t="s">
        <v>5</v>
      </c>
      <c r="S102" s="5">
        <f>SUM(C102:P102)</f>
        <v>0</v>
      </c>
      <c r="T102" s="1"/>
      <c r="U102" s="5"/>
      <c r="V102" s="1"/>
      <c r="W102" s="5"/>
      <c r="X102" s="1"/>
      <c r="Y102" s="1"/>
    </row>
    <row r="103" spans="1:25" ht="12.75">
      <c r="A103" s="1" t="s">
        <v>6</v>
      </c>
      <c r="B103" s="1"/>
      <c r="C103" s="81">
        <f aca="true" t="shared" si="22" ref="C103:P103">IF(C99="","",IF(C99="Awarded Hme",12,IF(C99="Awarded Awy",0,IF(C99="Won",6,IF(C99="Draw",3,0))+C100+(C101/2)-C102)))</f>
        <v>1</v>
      </c>
      <c r="D103" s="81">
        <f t="shared" si="22"/>
        <v>1</v>
      </c>
      <c r="E103" s="81">
        <f t="shared" si="22"/>
        <v>11</v>
      </c>
      <c r="F103" s="81">
        <f t="shared" si="22"/>
        <v>1</v>
      </c>
      <c r="G103" s="81">
        <f t="shared" si="22"/>
        <v>2</v>
      </c>
      <c r="H103" s="81">
        <f t="shared" si="22"/>
        <v>10</v>
      </c>
      <c r="I103" s="81">
        <f t="shared" si="22"/>
        <v>2</v>
      </c>
      <c r="J103" s="81">
        <f t="shared" si="22"/>
        <v>2</v>
      </c>
      <c r="K103" s="81">
        <f t="shared" si="22"/>
        <v>10</v>
      </c>
      <c r="L103" s="81">
        <f t="shared" si="22"/>
      </c>
      <c r="M103" s="81">
        <f t="shared" si="22"/>
      </c>
      <c r="N103" s="81">
        <f t="shared" si="22"/>
      </c>
      <c r="O103" s="81">
        <f t="shared" si="22"/>
      </c>
      <c r="P103" s="81">
        <f t="shared" si="22"/>
      </c>
      <c r="Q103" s="1"/>
      <c r="R103" s="1" t="s">
        <v>6</v>
      </c>
      <c r="S103" s="5">
        <f>SUM(C103:P103)</f>
        <v>40</v>
      </c>
      <c r="T103" s="1"/>
      <c r="U103" s="5"/>
      <c r="V103" s="1"/>
      <c r="W103" s="5"/>
      <c r="X103" s="1"/>
      <c r="Y103" s="1"/>
    </row>
    <row r="104" spans="1:2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7.25">
      <c r="A105" s="226" t="s">
        <v>1</v>
      </c>
      <c r="B105" s="227"/>
      <c r="C105" s="227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"/>
    </row>
    <row r="106" spans="1:25" ht="13.5" thickBo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>
      <c r="A107" s="1"/>
      <c r="B107" s="1"/>
      <c r="C107" s="3" t="s">
        <v>16</v>
      </c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 t="s">
        <v>50</v>
      </c>
      <c r="R107" s="1"/>
      <c r="S107" s="1"/>
      <c r="T107" s="228" t="s">
        <v>35</v>
      </c>
      <c r="U107" s="229"/>
      <c r="V107" s="228" t="s">
        <v>17</v>
      </c>
      <c r="W107" s="229"/>
      <c r="X107" s="1"/>
      <c r="Y107" s="1"/>
    </row>
    <row r="108" spans="1:25" ht="13.5" thickBot="1">
      <c r="A108" s="1"/>
      <c r="B108" s="1"/>
      <c r="C108" s="1" t="s">
        <v>33</v>
      </c>
      <c r="D108" s="5">
        <f>S47+S99</f>
        <v>6</v>
      </c>
      <c r="E108" s="1" t="s">
        <v>20</v>
      </c>
      <c r="F108" s="5">
        <f>U47+U99</f>
        <v>0</v>
      </c>
      <c r="G108" s="1" t="s">
        <v>27</v>
      </c>
      <c r="H108" s="5">
        <f>W47+W99</f>
        <v>12</v>
      </c>
      <c r="I108" s="1"/>
      <c r="J108" s="1"/>
      <c r="K108" s="1"/>
      <c r="L108" s="1"/>
      <c r="M108" s="1"/>
      <c r="N108" s="1"/>
      <c r="O108" s="1"/>
      <c r="P108" s="1"/>
      <c r="Q108" s="1" t="s">
        <v>51</v>
      </c>
      <c r="R108" s="1"/>
      <c r="S108" s="1"/>
      <c r="T108" s="7" t="s">
        <v>36</v>
      </c>
      <c r="U108" s="9" t="s">
        <v>48</v>
      </c>
      <c r="V108" s="7" t="s">
        <v>36</v>
      </c>
      <c r="W108" s="9" t="s">
        <v>48</v>
      </c>
      <c r="X108" s="1"/>
      <c r="Y108" s="1"/>
    </row>
    <row r="109" spans="1:25" ht="13.5" thickBot="1">
      <c r="A109" s="1"/>
      <c r="B109" s="1"/>
      <c r="C109" s="1" t="s">
        <v>43</v>
      </c>
      <c r="D109" s="5">
        <f>S48+S100</f>
        <v>46</v>
      </c>
      <c r="E109" s="1"/>
      <c r="F109" s="5"/>
      <c r="G109" s="1"/>
      <c r="H109" s="5"/>
      <c r="I109" s="1"/>
      <c r="J109" s="1"/>
      <c r="K109" s="1"/>
      <c r="L109" s="1"/>
      <c r="M109" s="1"/>
      <c r="N109" s="1"/>
      <c r="O109" s="1"/>
      <c r="P109" s="1"/>
      <c r="Q109" s="1" t="s">
        <v>52</v>
      </c>
      <c r="R109" s="1"/>
      <c r="S109" s="1"/>
      <c r="T109" s="19">
        <f>IF(ISNUMBER(T43),MAX(T43,T95),IF(ISNUMBER(T95),MAX(T43,T95),""))</f>
        <v>54</v>
      </c>
      <c r="U109" s="19">
        <f>IF(ISNUMBER(U43),MAX(U43,U95),IF(ISNUMBER(U95),MAX(U43,U95),""))</f>
        <v>50</v>
      </c>
      <c r="V109" s="17">
        <f>Z43</f>
        <v>42.23076923076923</v>
      </c>
      <c r="W109" s="17">
        <f>AA43</f>
        <v>39.57142857142857</v>
      </c>
      <c r="X109" s="1"/>
      <c r="Y109" s="1"/>
    </row>
    <row r="110" spans="1:25" ht="13.5" thickBot="1">
      <c r="A110" s="1"/>
      <c r="B110" s="1"/>
      <c r="C110" s="1" t="s">
        <v>4</v>
      </c>
      <c r="D110" s="5">
        <f>S49+S101</f>
        <v>1</v>
      </c>
      <c r="E110" s="1" t="s">
        <v>28</v>
      </c>
      <c r="F110" s="5">
        <f>U49+U101</f>
        <v>61</v>
      </c>
      <c r="G110" s="1"/>
      <c r="H110" s="5"/>
      <c r="I110" s="1"/>
      <c r="J110" s="1"/>
      <c r="K110" s="1"/>
      <c r="L110" s="1"/>
      <c r="M110" s="1"/>
      <c r="N110" s="1"/>
      <c r="O110" s="1"/>
      <c r="P110" s="1"/>
      <c r="Q110" s="1" t="s">
        <v>12</v>
      </c>
      <c r="R110" s="1"/>
      <c r="S110" s="1"/>
      <c r="T110" s="1"/>
      <c r="U110" s="1"/>
      <c r="V110" s="1"/>
      <c r="W110" s="1"/>
      <c r="X110" s="1"/>
      <c r="Y110" s="1"/>
    </row>
    <row r="111" spans="1:25" ht="13.5" thickBot="1">
      <c r="A111" s="1"/>
      <c r="B111" s="1"/>
      <c r="C111" s="1" t="s">
        <v>5</v>
      </c>
      <c r="D111" s="5">
        <f>S50+S102</f>
        <v>0</v>
      </c>
      <c r="E111" s="1"/>
      <c r="F111" s="5"/>
      <c r="G111" s="1"/>
      <c r="H111" s="5"/>
      <c r="I111" s="1"/>
      <c r="J111" s="1"/>
      <c r="K111" s="1"/>
      <c r="L111" s="1"/>
      <c r="M111" s="1"/>
      <c r="N111" s="1"/>
      <c r="O111" s="1"/>
      <c r="P111" s="1"/>
      <c r="Q111" s="1" t="s">
        <v>13</v>
      </c>
      <c r="R111" s="1"/>
      <c r="S111" s="1"/>
      <c r="T111" s="128" t="s">
        <v>55</v>
      </c>
      <c r="U111" s="79"/>
      <c r="V111" s="80"/>
      <c r="W111" s="78">
        <f>Y43</f>
        <v>42.23076923076923</v>
      </c>
      <c r="X111" s="1"/>
      <c r="Y111" s="1"/>
    </row>
    <row r="112" spans="1:25" ht="12.75">
      <c r="A112" s="1"/>
      <c r="B112" s="1"/>
      <c r="C112" s="1" t="s">
        <v>6</v>
      </c>
      <c r="D112" s="5">
        <f>S51+S103</f>
        <v>82.5</v>
      </c>
      <c r="E112" s="1"/>
      <c r="F112" s="5"/>
      <c r="G112" s="1" t="s">
        <v>29</v>
      </c>
      <c r="H112" s="5">
        <f>IF(ISNUMBER(X43),IF(ISNUMBER(X95),(X43+X95),X43),IF(ISNUMBER(X95),X95,"None"))</f>
        <v>18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</sheetData>
  <sheetProtection/>
  <mergeCells count="12">
    <mergeCell ref="T54:U54"/>
    <mergeCell ref="V54:W54"/>
    <mergeCell ref="V96:W96"/>
    <mergeCell ref="A105:X105"/>
    <mergeCell ref="T107:U107"/>
    <mergeCell ref="V107:W107"/>
    <mergeCell ref="A1:X1"/>
    <mergeCell ref="R2:S2"/>
    <mergeCell ref="T2:U2"/>
    <mergeCell ref="V2:W2"/>
    <mergeCell ref="V44:W44"/>
    <mergeCell ref="A53:X53"/>
  </mergeCells>
  <conditionalFormatting sqref="B4:B42 B56:B94">
    <cfRule type="cellIs" priority="2" dxfId="309" operator="equal" stopIfTrue="1">
      <formula>"F"</formula>
    </cfRule>
    <cfRule type="cellIs" priority="3" dxfId="310" operator="equal" stopIfTrue="1">
      <formula>"M"</formula>
    </cfRule>
  </conditionalFormatting>
  <conditionalFormatting sqref="O99:P99 C47:P47">
    <cfRule type="cellIs" priority="4" dxfId="18" operator="equal" stopIfTrue="1">
      <formula>"Won"</formula>
    </cfRule>
  </conditionalFormatting>
  <conditionalFormatting sqref="C99:N99">
    <cfRule type="cellIs" priority="1" dxfId="18" operator="equal" stopIfTrue="1">
      <formula>"Won"</formula>
    </cfRule>
  </conditionalFormatting>
  <conditionalFormatting sqref="V4:V42">
    <cfRule type="expression" priority="5" dxfId="7" stopIfTrue="1">
      <formula>$V4=MAX($V$4:$V$42)</formula>
    </cfRule>
  </conditionalFormatting>
  <conditionalFormatting sqref="W4:W42">
    <cfRule type="expression" priority="6" dxfId="6" stopIfTrue="1">
      <formula>$W4=MAX($W$4:$W$42)</formula>
    </cfRule>
  </conditionalFormatting>
  <conditionalFormatting sqref="Y4:Y42">
    <cfRule type="expression" priority="7" dxfId="21" stopIfTrue="1">
      <formula>$Y4=MAX($Y$4:$Y$42)</formula>
    </cfRule>
  </conditionalFormatting>
  <conditionalFormatting sqref="C4:P42 R4:S42">
    <cfRule type="cellIs" priority="8" dxfId="10" operator="lessThan" stopIfTrue="1">
      <formula>1</formula>
    </cfRule>
    <cfRule type="expression" priority="9" dxfId="6" stopIfTrue="1">
      <formula>IF($B4="F",(C4=MAX(C$4:C$42)))</formula>
    </cfRule>
    <cfRule type="expression" priority="10" dxfId="8" stopIfTrue="1">
      <formula>IF(OR($B4="M",$B4=""),(C4=MAX(C$4:C$42)))</formula>
    </cfRule>
  </conditionalFormatting>
  <conditionalFormatting sqref="Z4:Z42">
    <cfRule type="expression" priority="11" dxfId="8" stopIfTrue="1">
      <formula>$Z4=MAX($Z$4:$Z$42)</formula>
    </cfRule>
  </conditionalFormatting>
  <conditionalFormatting sqref="AA4:AA42">
    <cfRule type="expression" priority="12" dxfId="9" stopIfTrue="1">
      <formula>$AA4=MAX($AA$4:$AA$42)</formula>
    </cfRule>
  </conditionalFormatting>
  <conditionalFormatting sqref="V56:V94">
    <cfRule type="expression" priority="13" dxfId="7" stopIfTrue="1">
      <formula>$V56=MAX($V$56:$V$94)</formula>
    </cfRule>
  </conditionalFormatting>
  <conditionalFormatting sqref="W56:W94">
    <cfRule type="expression" priority="14" dxfId="6" stopIfTrue="1">
      <formula>$W56=MAX($W$56:$W$94)</formula>
    </cfRule>
  </conditionalFormatting>
  <conditionalFormatting sqref="C56:P94 R56:R94">
    <cfRule type="cellIs" priority="15" dxfId="10" operator="lessThan" stopIfTrue="1">
      <formula>1</formula>
    </cfRule>
    <cfRule type="expression" priority="16" dxfId="6" stopIfTrue="1">
      <formula>IF($B56="F",(C56=MAX(C$56:C$94)))</formula>
    </cfRule>
    <cfRule type="expression" priority="17" dxfId="8" stopIfTrue="1">
      <formula>IF(OR($B56="M",$B56=""),(C56=MAX(C$56:C$94)))</formula>
    </cfRule>
  </conditionalFormatting>
  <conditionalFormatting sqref="T4:T42 T56:T94">
    <cfRule type="expression" priority="18" dxfId="12" stopIfTrue="1">
      <formula>$T4=MAX($T$4:$T$42,$T$56:$T$94)</formula>
    </cfRule>
  </conditionalFormatting>
  <conditionalFormatting sqref="U4:U42 U56:U94">
    <cfRule type="expression" priority="19" dxfId="9" stopIfTrue="1">
      <formula>$U4=MAX($U$4:$U$42,$U$56:$U$94)</formula>
    </cfRule>
  </conditionalFormatting>
  <conditionalFormatting sqref="A4:A42">
    <cfRule type="expression" priority="20" dxfId="0" stopIfTrue="1">
      <formula>(OR($T4=MAX($T$4:$T$42,$T$56:$T$94),$U4=MAX($U$4:$U$42,$U$56:$U$94)))</formula>
    </cfRule>
    <cfRule type="expression" priority="21" dxfId="0" stopIfTrue="1">
      <formula>(OR($V4=MAX($V$56:$V$94),$W4=MAX($W$56:$W$94)))</formula>
    </cfRule>
    <cfRule type="expression" priority="22" dxfId="0" stopIfTrue="1">
      <formula>($Y4=MAX($Y$4:$Y$42))</formula>
    </cfRule>
  </conditionalFormatting>
  <conditionalFormatting sqref="A56:A94">
    <cfRule type="expression" priority="23" dxfId="0" stopIfTrue="1">
      <formula>(OR($T56=MAX($T$4:$T$42,$T$56:$T$94),$U56=MAX($U$4:$U$42,$U$56:$U$94)))</formula>
    </cfRule>
    <cfRule type="expression" priority="24" dxfId="0" stopIfTrue="1">
      <formula>(OR($V56=MAX($V$56:$V$94),$W56=MAX($W$56:$W$94)))</formula>
    </cfRule>
    <cfRule type="expression" priority="25" dxfId="0" stopIfTrue="1">
      <formula>(#REF!=MAX($Y$4:$Y$42))</formula>
    </cfRule>
  </conditionalFormatting>
  <printOptions/>
  <pageMargins left="0.4724409448818898" right="0.15748031496062992" top="0.5118110236220472" bottom="0.3937007874015748" header="0.1968503937007874" footer="0.1968503937007874"/>
  <pageSetup fitToHeight="1" fitToWidth="1" horizontalDpi="600" verticalDpi="600" orientation="landscape" paperSize="10" scale="44" r:id="rId1"/>
  <headerFooter alignWithMargins="0">
    <oddHeader>&amp;L&amp;"Verdana,Bold"&amp;16Division 2&amp;C&amp;"Verdana,Bold"&amp;16&amp;A Skittles Averages&amp;R&amp;"Verdana,Bold"&amp;16 2021 - 2022 Season</oddHeader>
  </headerFooter>
  <rowBreaks count="1" manualBreakCount="1">
    <brk id="112" max="255" man="1"/>
  </rowBreaks>
  <colBreaks count="1" manualBreakCount="1"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AA112"/>
  <sheetViews>
    <sheetView zoomScale="75" zoomScaleNormal="75" workbookViewId="0" topLeftCell="A16">
      <selection activeCell="Q95" sqref="Q95"/>
    </sheetView>
  </sheetViews>
  <sheetFormatPr defaultColWidth="11.00390625" defaultRowHeight="12.75"/>
  <cols>
    <col min="1" max="1" width="18.75390625" style="0" customWidth="1"/>
    <col min="2" max="2" width="3.875" style="0" customWidth="1"/>
    <col min="3" max="11" width="11.75390625" style="0" customWidth="1"/>
    <col min="12" max="16" width="11.75390625" style="0" hidden="1" customWidth="1"/>
    <col min="17" max="17" width="2.125" style="0" customWidth="1"/>
    <col min="18" max="25" width="8.00390625" style="0" customWidth="1"/>
    <col min="26" max="27" width="11.00390625" style="0" customWidth="1"/>
  </cols>
  <sheetData>
    <row r="1" spans="1:27" ht="18" thickBot="1">
      <c r="A1" s="226" t="str">
        <f ca="1">+RIGHT(CELL("filename",A1),LEN(CELL("filename",A1))-FIND("]",CELL("filename",A1)))&amp;" Home"</f>
        <v>Chasers Home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68"/>
      <c r="Z1" s="68"/>
      <c r="AA1" s="68"/>
    </row>
    <row r="2" spans="1:27" ht="13.5" thickBot="1">
      <c r="A2" s="172" t="s">
        <v>75</v>
      </c>
      <c r="B2" s="173" t="s">
        <v>74</v>
      </c>
      <c r="C2" s="154">
        <v>45195</v>
      </c>
      <c r="D2" s="154">
        <v>45216</v>
      </c>
      <c r="E2" s="154">
        <v>45230</v>
      </c>
      <c r="F2" s="154">
        <v>45258</v>
      </c>
      <c r="G2" s="154">
        <v>45300</v>
      </c>
      <c r="H2" s="154">
        <v>45314</v>
      </c>
      <c r="I2" s="154">
        <v>45335</v>
      </c>
      <c r="J2" s="154">
        <v>45356</v>
      </c>
      <c r="K2" s="154">
        <v>45363</v>
      </c>
      <c r="L2" s="93"/>
      <c r="M2" s="93"/>
      <c r="N2" s="164"/>
      <c r="O2" s="164"/>
      <c r="P2" s="164"/>
      <c r="Q2" s="1"/>
      <c r="R2" s="228" t="s">
        <v>2</v>
      </c>
      <c r="S2" s="229"/>
      <c r="T2" s="228" t="s">
        <v>35</v>
      </c>
      <c r="U2" s="229"/>
      <c r="V2" s="228" t="s">
        <v>2</v>
      </c>
      <c r="W2" s="229"/>
      <c r="X2" s="155" t="s">
        <v>38</v>
      </c>
      <c r="Y2" s="156" t="s">
        <v>207</v>
      </c>
      <c r="Z2" s="156" t="s">
        <v>207</v>
      </c>
      <c r="AA2" s="156" t="s">
        <v>207</v>
      </c>
    </row>
    <row r="3" spans="1:27" ht="13.5" thickBot="1">
      <c r="A3" s="174" t="str">
        <f ca="1">+RIGHT(CELL("filename",A1),LEN(CELL("filename",A1))-FIND("]",CELL("filename",A1)))</f>
        <v>Chasers</v>
      </c>
      <c r="B3" s="6" t="s">
        <v>10</v>
      </c>
      <c r="C3" s="152" t="s">
        <v>217</v>
      </c>
      <c r="D3" s="152" t="s">
        <v>218</v>
      </c>
      <c r="E3" s="152" t="s">
        <v>233</v>
      </c>
      <c r="F3" s="152" t="s">
        <v>216</v>
      </c>
      <c r="G3" s="152" t="s">
        <v>211</v>
      </c>
      <c r="H3" s="152" t="s">
        <v>212</v>
      </c>
      <c r="I3" s="152" t="s">
        <v>214</v>
      </c>
      <c r="J3" s="152" t="s">
        <v>213</v>
      </c>
      <c r="K3" s="152" t="s">
        <v>210</v>
      </c>
      <c r="L3" s="6"/>
      <c r="M3" s="6"/>
      <c r="N3" s="6"/>
      <c r="O3" s="6"/>
      <c r="P3" s="6"/>
      <c r="Q3" s="1"/>
      <c r="R3" s="7" t="s">
        <v>3</v>
      </c>
      <c r="S3" s="8" t="s">
        <v>21</v>
      </c>
      <c r="T3" s="7" t="s">
        <v>36</v>
      </c>
      <c r="U3" s="8" t="s">
        <v>48</v>
      </c>
      <c r="V3" s="7" t="s">
        <v>36</v>
      </c>
      <c r="W3" s="9" t="s">
        <v>48</v>
      </c>
      <c r="X3" s="8" t="s">
        <v>25</v>
      </c>
      <c r="Y3" s="10" t="s">
        <v>21</v>
      </c>
      <c r="Z3" s="10" t="s">
        <v>56</v>
      </c>
      <c r="AA3" s="10" t="s">
        <v>62</v>
      </c>
    </row>
    <row r="4" spans="1:27" ht="12.75">
      <c r="A4" s="171" t="s">
        <v>90</v>
      </c>
      <c r="B4" s="82" t="s">
        <v>37</v>
      </c>
      <c r="C4" s="143">
        <v>38</v>
      </c>
      <c r="D4" s="12">
        <v>37</v>
      </c>
      <c r="E4" s="12"/>
      <c r="F4" s="12">
        <v>42</v>
      </c>
      <c r="G4" s="92">
        <v>48</v>
      </c>
      <c r="H4" s="12">
        <v>44</v>
      </c>
      <c r="I4" s="12"/>
      <c r="J4" s="12">
        <v>38</v>
      </c>
      <c r="K4" s="12">
        <v>40</v>
      </c>
      <c r="L4" s="12"/>
      <c r="M4" s="12"/>
      <c r="N4" s="12"/>
      <c r="O4" s="12"/>
      <c r="P4" s="12"/>
      <c r="Q4" s="1"/>
      <c r="R4" s="75">
        <f aca="true" t="shared" si="0" ref="R4:R43">IF((COUNT(C4:P4))&lt;1,"",(AVERAGE(C4:P4)))</f>
        <v>41</v>
      </c>
      <c r="S4" s="35">
        <f aca="true" t="shared" si="1" ref="S4:S20">IF((COUNT(C4:P4,C56:P56))&lt;1,"",(AVERAGE(C4:P4,C56:P56)))</f>
        <v>39</v>
      </c>
      <c r="T4" s="108" t="str">
        <f aca="true" t="shared" si="2" ref="T4:T42">IF((COUNT(C4:P4))&lt;1,"",IF(B4="F"," ",MAX(C4:P4)))</f>
        <v> </v>
      </c>
      <c r="U4" s="109">
        <f aca="true" t="shared" si="3" ref="U4:U42">IF((COUNT(C4:P4))&lt;1,"",IF(B4="F",MAX(C4:P4)," "))</f>
        <v>48</v>
      </c>
      <c r="V4" s="110" t="str">
        <f>IF(B4="F"," ",IF(COUNTA(C4:P4)&gt;=6,R4," "))</f>
        <v> </v>
      </c>
      <c r="W4" s="111">
        <f>IF(B4="F",IF(COUNTA(C4:P4)&gt;=6,R4," ")," ")</f>
        <v>41</v>
      </c>
      <c r="X4" s="112">
        <f aca="true" t="shared" si="4" ref="X4:X42">IF((COUNT(C4:P4))&lt;1,"",(COUNT(C4:P4)))</f>
        <v>7</v>
      </c>
      <c r="Y4" s="65">
        <f>IF((COUNT(C4:P4,C56:P56))&lt;6,"",(AVERAGE(C4:P4,C56:P56)))</f>
        <v>39</v>
      </c>
      <c r="Z4" s="141">
        <f aca="true" t="shared" si="5" ref="Z4:Z23">IF(B4="F","",Y4)</f>
      </c>
      <c r="AA4" s="65">
        <f aca="true" t="shared" si="6" ref="AA4:AA23">IF(B4="F",Y4,"")</f>
        <v>39</v>
      </c>
    </row>
    <row r="5" spans="1:27" ht="12.75">
      <c r="A5" s="169" t="s">
        <v>88</v>
      </c>
      <c r="B5" s="170" t="s">
        <v>76</v>
      </c>
      <c r="C5" s="53">
        <v>38</v>
      </c>
      <c r="D5" s="12">
        <v>40</v>
      </c>
      <c r="E5" s="12">
        <v>46</v>
      </c>
      <c r="F5" s="12">
        <v>34</v>
      </c>
      <c r="G5" s="12">
        <v>40</v>
      </c>
      <c r="H5" s="12">
        <v>41</v>
      </c>
      <c r="I5" s="12">
        <v>39</v>
      </c>
      <c r="J5" s="12">
        <v>40</v>
      </c>
      <c r="K5" s="12">
        <v>36</v>
      </c>
      <c r="L5" s="12"/>
      <c r="M5" s="12"/>
      <c r="N5" s="12"/>
      <c r="O5" s="12"/>
      <c r="P5" s="12"/>
      <c r="Q5" s="1"/>
      <c r="R5" s="76">
        <f t="shared" si="0"/>
        <v>39.333333333333336</v>
      </c>
      <c r="S5" s="35">
        <f t="shared" si="1"/>
        <v>41.05555555555556</v>
      </c>
      <c r="T5" s="113">
        <f t="shared" si="2"/>
        <v>46</v>
      </c>
      <c r="U5" s="114" t="str">
        <f t="shared" si="3"/>
        <v> </v>
      </c>
      <c r="V5" s="115">
        <f>IF(B5="F"," ",IF(COUNTA(C5:P5)&gt;=6,R5," "))</f>
        <v>39.333333333333336</v>
      </c>
      <c r="W5" s="116" t="str">
        <f>IF(B5="F",IF(COUNTA(C5:P5)&gt;=6,R5," ")," ")</f>
        <v> </v>
      </c>
      <c r="X5" s="117">
        <f t="shared" si="4"/>
        <v>9</v>
      </c>
      <c r="Y5" s="66">
        <f>IF((COUNT(C5:P5,C57:P57))&lt;6,"",(AVERAGE(C5:P5,C57:P57)))</f>
        <v>41.05555555555556</v>
      </c>
      <c r="Z5" s="142">
        <f t="shared" si="5"/>
        <v>41.05555555555556</v>
      </c>
      <c r="AA5" s="66">
        <f t="shared" si="6"/>
      </c>
    </row>
    <row r="6" spans="1:27" ht="12.75">
      <c r="A6" s="169" t="s">
        <v>280</v>
      </c>
      <c r="B6" s="170" t="s">
        <v>37</v>
      </c>
      <c r="C6" s="53"/>
      <c r="D6" s="12"/>
      <c r="E6" s="12"/>
      <c r="F6" s="12"/>
      <c r="G6" s="12"/>
      <c r="H6" s="12"/>
      <c r="I6" s="12">
        <v>19</v>
      </c>
      <c r="J6" s="12"/>
      <c r="K6" s="12"/>
      <c r="L6" s="12"/>
      <c r="M6" s="12"/>
      <c r="N6" s="12"/>
      <c r="O6" s="12"/>
      <c r="P6" s="12"/>
      <c r="Q6" s="1"/>
      <c r="R6" s="76">
        <f t="shared" si="0"/>
        <v>19</v>
      </c>
      <c r="S6" s="35">
        <f t="shared" si="1"/>
        <v>19</v>
      </c>
      <c r="T6" s="113" t="str">
        <f t="shared" si="2"/>
        <v> </v>
      </c>
      <c r="U6" s="114">
        <f t="shared" si="3"/>
        <v>19</v>
      </c>
      <c r="V6" s="115" t="str">
        <f aca="true" t="shared" si="7" ref="V6:V42">IF(B6="F"," ",IF(COUNTA(C6:P6)&gt;=6,R6," "))</f>
        <v> </v>
      </c>
      <c r="W6" s="116" t="str">
        <f aca="true" t="shared" si="8" ref="W6:W42">IF(B6="F",IF(COUNTA(C6:P6)&gt;=6,R6," ")," ")</f>
        <v> </v>
      </c>
      <c r="X6" s="117">
        <f t="shared" si="4"/>
        <v>1</v>
      </c>
      <c r="Y6" s="66">
        <f aca="true" t="shared" si="9" ref="Y6:Y42">IF((COUNT(C6:P6,C58:P58))&lt;6,"",(AVERAGE(C6:P6,C58:P58)))</f>
      </c>
      <c r="Z6" s="142">
        <f t="shared" si="5"/>
      </c>
      <c r="AA6" s="66">
        <f t="shared" si="6"/>
      </c>
    </row>
    <row r="7" spans="1:27" ht="12.75">
      <c r="A7" s="166" t="s">
        <v>86</v>
      </c>
      <c r="B7" s="167" t="s">
        <v>76</v>
      </c>
      <c r="C7" s="53">
        <v>41</v>
      </c>
      <c r="D7" s="12">
        <v>37</v>
      </c>
      <c r="E7" s="12">
        <v>40</v>
      </c>
      <c r="F7" s="12">
        <v>41</v>
      </c>
      <c r="G7" s="12">
        <v>32</v>
      </c>
      <c r="H7" s="12">
        <v>35</v>
      </c>
      <c r="I7" s="12">
        <v>37</v>
      </c>
      <c r="J7" s="12">
        <v>34</v>
      </c>
      <c r="K7" s="12">
        <v>41</v>
      </c>
      <c r="L7" s="12"/>
      <c r="M7" s="12"/>
      <c r="N7" s="12"/>
      <c r="O7" s="12"/>
      <c r="P7" s="12"/>
      <c r="Q7" s="1"/>
      <c r="R7" s="76">
        <f t="shared" si="0"/>
        <v>37.55555555555556</v>
      </c>
      <c r="S7" s="35">
        <f t="shared" si="1"/>
        <v>39.333333333333336</v>
      </c>
      <c r="T7" s="113">
        <f t="shared" si="2"/>
        <v>41</v>
      </c>
      <c r="U7" s="114" t="str">
        <f t="shared" si="3"/>
        <v> </v>
      </c>
      <c r="V7" s="115">
        <f t="shared" si="7"/>
        <v>37.55555555555556</v>
      </c>
      <c r="W7" s="116" t="str">
        <f t="shared" si="8"/>
        <v> </v>
      </c>
      <c r="X7" s="117">
        <f t="shared" si="4"/>
        <v>9</v>
      </c>
      <c r="Y7" s="66">
        <f t="shared" si="9"/>
        <v>39.333333333333336</v>
      </c>
      <c r="Z7" s="142">
        <f t="shared" si="5"/>
        <v>39.333333333333336</v>
      </c>
      <c r="AA7" s="66">
        <f t="shared" si="6"/>
      </c>
    </row>
    <row r="8" spans="1:27" ht="12.75">
      <c r="A8" s="166" t="s">
        <v>238</v>
      </c>
      <c r="B8" s="167" t="s">
        <v>76</v>
      </c>
      <c r="C8" s="53">
        <v>39</v>
      </c>
      <c r="D8" s="12">
        <v>40</v>
      </c>
      <c r="E8" s="12">
        <v>43</v>
      </c>
      <c r="F8" s="12">
        <v>41</v>
      </c>
      <c r="G8" s="12">
        <v>39</v>
      </c>
      <c r="H8" s="12">
        <v>44</v>
      </c>
      <c r="I8" s="12">
        <v>42</v>
      </c>
      <c r="J8" s="12">
        <v>45</v>
      </c>
      <c r="K8" s="12">
        <v>42</v>
      </c>
      <c r="L8" s="12"/>
      <c r="M8" s="12"/>
      <c r="N8" s="12"/>
      <c r="O8" s="12"/>
      <c r="P8" s="12"/>
      <c r="Q8" s="1"/>
      <c r="R8" s="76">
        <f t="shared" si="0"/>
        <v>41.666666666666664</v>
      </c>
      <c r="S8" s="35">
        <f t="shared" si="1"/>
        <v>40.94444444444444</v>
      </c>
      <c r="T8" s="113">
        <f t="shared" si="2"/>
        <v>45</v>
      </c>
      <c r="U8" s="114" t="str">
        <f t="shared" si="3"/>
        <v> </v>
      </c>
      <c r="V8" s="115">
        <f t="shared" si="7"/>
        <v>41.666666666666664</v>
      </c>
      <c r="W8" s="116" t="str">
        <f t="shared" si="8"/>
        <v> </v>
      </c>
      <c r="X8" s="117">
        <f t="shared" si="4"/>
        <v>9</v>
      </c>
      <c r="Y8" s="66">
        <f t="shared" si="9"/>
        <v>40.94444444444444</v>
      </c>
      <c r="Z8" s="142">
        <f t="shared" si="5"/>
        <v>40.94444444444444</v>
      </c>
      <c r="AA8" s="66">
        <f t="shared" si="6"/>
      </c>
    </row>
    <row r="9" spans="1:27" ht="12.75">
      <c r="A9" s="166" t="s">
        <v>87</v>
      </c>
      <c r="B9" s="167" t="s">
        <v>37</v>
      </c>
      <c r="C9" s="53">
        <v>41</v>
      </c>
      <c r="D9" s="12">
        <v>34</v>
      </c>
      <c r="E9" s="12">
        <v>39</v>
      </c>
      <c r="F9" s="12">
        <v>40</v>
      </c>
      <c r="G9" s="12">
        <v>40</v>
      </c>
      <c r="H9" s="12">
        <v>37</v>
      </c>
      <c r="I9" s="12">
        <v>38</v>
      </c>
      <c r="J9" s="12">
        <v>37</v>
      </c>
      <c r="K9" s="12">
        <v>37</v>
      </c>
      <c r="L9" s="12"/>
      <c r="M9" s="12"/>
      <c r="N9" s="12"/>
      <c r="O9" s="12"/>
      <c r="P9" s="12"/>
      <c r="Q9" s="1"/>
      <c r="R9" s="76">
        <f t="shared" si="0"/>
        <v>38.111111111111114</v>
      </c>
      <c r="S9" s="35">
        <f t="shared" si="1"/>
        <v>38.1764705882353</v>
      </c>
      <c r="T9" s="113" t="str">
        <f t="shared" si="2"/>
        <v> </v>
      </c>
      <c r="U9" s="114">
        <f t="shared" si="3"/>
        <v>41</v>
      </c>
      <c r="V9" s="115" t="str">
        <f t="shared" si="7"/>
        <v> </v>
      </c>
      <c r="W9" s="116">
        <f t="shared" si="8"/>
        <v>38.111111111111114</v>
      </c>
      <c r="X9" s="117">
        <f t="shared" si="4"/>
        <v>9</v>
      </c>
      <c r="Y9" s="66">
        <f t="shared" si="9"/>
        <v>38.1764705882353</v>
      </c>
      <c r="Z9" s="142">
        <f t="shared" si="5"/>
      </c>
      <c r="AA9" s="66">
        <f t="shared" si="6"/>
        <v>38.1764705882353</v>
      </c>
    </row>
    <row r="10" spans="1:27" ht="12.75">
      <c r="A10" s="166" t="s">
        <v>97</v>
      </c>
      <c r="B10" s="167" t="s">
        <v>76</v>
      </c>
      <c r="C10" s="53">
        <v>45</v>
      </c>
      <c r="D10" s="12">
        <v>40</v>
      </c>
      <c r="E10" s="12">
        <v>42</v>
      </c>
      <c r="F10" s="12">
        <v>44</v>
      </c>
      <c r="G10" s="12"/>
      <c r="H10" s="12">
        <v>40</v>
      </c>
      <c r="I10" s="12" t="s">
        <v>281</v>
      </c>
      <c r="J10" s="12">
        <v>46</v>
      </c>
      <c r="K10" s="12">
        <v>43</v>
      </c>
      <c r="L10" s="12"/>
      <c r="M10" s="12"/>
      <c r="N10" s="12"/>
      <c r="O10" s="12"/>
      <c r="P10" s="12"/>
      <c r="Q10" s="1"/>
      <c r="R10" s="76">
        <f t="shared" si="0"/>
        <v>42.857142857142854</v>
      </c>
      <c r="S10" s="35">
        <f t="shared" si="1"/>
        <v>42.76923076923077</v>
      </c>
      <c r="T10" s="113">
        <f t="shared" si="2"/>
        <v>46</v>
      </c>
      <c r="U10" s="114" t="str">
        <f t="shared" si="3"/>
        <v> </v>
      </c>
      <c r="V10" s="115">
        <f t="shared" si="7"/>
        <v>42.857142857142854</v>
      </c>
      <c r="W10" s="116" t="str">
        <f t="shared" si="8"/>
        <v> </v>
      </c>
      <c r="X10" s="117">
        <f t="shared" si="4"/>
        <v>7</v>
      </c>
      <c r="Y10" s="66">
        <f t="shared" si="9"/>
        <v>42.76923076923077</v>
      </c>
      <c r="Z10" s="142">
        <f t="shared" si="5"/>
        <v>42.76923076923077</v>
      </c>
      <c r="AA10" s="66">
        <f t="shared" si="6"/>
      </c>
    </row>
    <row r="11" spans="1:27" ht="12.75">
      <c r="A11" s="166" t="s">
        <v>93</v>
      </c>
      <c r="B11" s="167" t="s">
        <v>37</v>
      </c>
      <c r="C11" s="53">
        <v>44</v>
      </c>
      <c r="D11" s="12">
        <v>31</v>
      </c>
      <c r="E11" s="12">
        <v>29</v>
      </c>
      <c r="F11" s="12">
        <v>27</v>
      </c>
      <c r="G11" s="12">
        <v>32</v>
      </c>
      <c r="H11" s="12">
        <v>35</v>
      </c>
      <c r="I11" s="12"/>
      <c r="J11" s="12">
        <v>33</v>
      </c>
      <c r="K11" s="12">
        <v>38</v>
      </c>
      <c r="L11" s="12"/>
      <c r="M11" s="12"/>
      <c r="N11" s="12"/>
      <c r="O11" s="12"/>
      <c r="P11" s="12"/>
      <c r="Q11" s="1"/>
      <c r="R11" s="76">
        <f t="shared" si="0"/>
        <v>33.625</v>
      </c>
      <c r="S11" s="35">
        <f t="shared" si="1"/>
        <v>33.93333333333333</v>
      </c>
      <c r="T11" s="113" t="str">
        <f t="shared" si="2"/>
        <v> </v>
      </c>
      <c r="U11" s="114">
        <f t="shared" si="3"/>
        <v>44</v>
      </c>
      <c r="V11" s="115" t="str">
        <f t="shared" si="7"/>
        <v> </v>
      </c>
      <c r="W11" s="116">
        <f t="shared" si="8"/>
        <v>33.625</v>
      </c>
      <c r="X11" s="117">
        <f t="shared" si="4"/>
        <v>8</v>
      </c>
      <c r="Y11" s="66">
        <f t="shared" si="9"/>
        <v>33.93333333333333</v>
      </c>
      <c r="Z11" s="142">
        <f t="shared" si="5"/>
      </c>
      <c r="AA11" s="66">
        <f t="shared" si="6"/>
        <v>33.93333333333333</v>
      </c>
    </row>
    <row r="12" spans="1:27" ht="12.75">
      <c r="A12" s="166" t="s">
        <v>95</v>
      </c>
      <c r="B12" s="167" t="s">
        <v>76</v>
      </c>
      <c r="C12" s="53"/>
      <c r="D12" s="12">
        <v>34</v>
      </c>
      <c r="E12" s="12">
        <v>38</v>
      </c>
      <c r="F12" s="12"/>
      <c r="G12" s="12">
        <v>33</v>
      </c>
      <c r="H12" s="12"/>
      <c r="I12" s="12">
        <v>33</v>
      </c>
      <c r="J12" s="12">
        <v>35</v>
      </c>
      <c r="K12" s="12"/>
      <c r="L12" s="12"/>
      <c r="M12" s="12"/>
      <c r="N12" s="12"/>
      <c r="O12" s="12"/>
      <c r="P12" s="12"/>
      <c r="Q12" s="1"/>
      <c r="R12" s="76">
        <f t="shared" si="0"/>
        <v>34.6</v>
      </c>
      <c r="S12" s="35">
        <f t="shared" si="1"/>
        <v>39.15384615384615</v>
      </c>
      <c r="T12" s="113">
        <f t="shared" si="2"/>
        <v>38</v>
      </c>
      <c r="U12" s="114" t="str">
        <f t="shared" si="3"/>
        <v> </v>
      </c>
      <c r="V12" s="115" t="str">
        <f t="shared" si="7"/>
        <v> </v>
      </c>
      <c r="W12" s="116" t="str">
        <f t="shared" si="8"/>
        <v> </v>
      </c>
      <c r="X12" s="117">
        <f t="shared" si="4"/>
        <v>5</v>
      </c>
      <c r="Y12" s="66">
        <f t="shared" si="9"/>
        <v>39.15384615384615</v>
      </c>
      <c r="Z12" s="142">
        <f t="shared" si="5"/>
        <v>39.15384615384615</v>
      </c>
      <c r="AA12" s="66">
        <f t="shared" si="6"/>
      </c>
    </row>
    <row r="13" spans="1:27" ht="12.75">
      <c r="A13" s="166" t="s">
        <v>96</v>
      </c>
      <c r="B13" s="167" t="s">
        <v>37</v>
      </c>
      <c r="C13" s="5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"/>
      <c r="R13" s="76">
        <f t="shared" si="0"/>
      </c>
      <c r="S13" s="35">
        <f t="shared" si="1"/>
      </c>
      <c r="T13" s="113">
        <f t="shared" si="2"/>
      </c>
      <c r="U13" s="114">
        <f t="shared" si="3"/>
      </c>
      <c r="V13" s="115" t="str">
        <f t="shared" si="7"/>
        <v> </v>
      </c>
      <c r="W13" s="116" t="str">
        <f t="shared" si="8"/>
        <v> </v>
      </c>
      <c r="X13" s="117">
        <f t="shared" si="4"/>
      </c>
      <c r="Y13" s="66">
        <f t="shared" si="9"/>
      </c>
      <c r="Z13" s="142">
        <f t="shared" si="5"/>
      </c>
      <c r="AA13" s="66">
        <f t="shared" si="6"/>
      </c>
    </row>
    <row r="14" spans="1:27" ht="12.75">
      <c r="A14" s="166" t="s">
        <v>94</v>
      </c>
      <c r="B14" s="167" t="s">
        <v>76</v>
      </c>
      <c r="C14" s="53">
        <v>46</v>
      </c>
      <c r="D14" s="12">
        <v>53</v>
      </c>
      <c r="E14" s="12">
        <v>42</v>
      </c>
      <c r="F14" s="12">
        <v>44</v>
      </c>
      <c r="G14" s="12">
        <v>49</v>
      </c>
      <c r="H14" s="12">
        <v>50</v>
      </c>
      <c r="I14" s="12">
        <v>43</v>
      </c>
      <c r="J14" s="12">
        <v>48</v>
      </c>
      <c r="K14" s="12">
        <v>44</v>
      </c>
      <c r="L14" s="12"/>
      <c r="M14" s="12"/>
      <c r="N14" s="12"/>
      <c r="O14" s="12"/>
      <c r="P14" s="12"/>
      <c r="Q14" s="1"/>
      <c r="R14" s="76">
        <f t="shared" si="0"/>
        <v>46.55555555555556</v>
      </c>
      <c r="S14" s="35">
        <f t="shared" si="1"/>
        <v>43.833333333333336</v>
      </c>
      <c r="T14" s="113">
        <f t="shared" si="2"/>
        <v>53</v>
      </c>
      <c r="U14" s="114" t="str">
        <f t="shared" si="3"/>
        <v> </v>
      </c>
      <c r="V14" s="115">
        <f t="shared" si="7"/>
        <v>46.55555555555556</v>
      </c>
      <c r="W14" s="116" t="str">
        <f t="shared" si="8"/>
        <v> </v>
      </c>
      <c r="X14" s="117">
        <f t="shared" si="4"/>
        <v>9</v>
      </c>
      <c r="Y14" s="66">
        <f t="shared" si="9"/>
        <v>43.833333333333336</v>
      </c>
      <c r="Z14" s="142">
        <f t="shared" si="5"/>
        <v>43.833333333333336</v>
      </c>
      <c r="AA14" s="66">
        <f t="shared" si="6"/>
      </c>
    </row>
    <row r="15" spans="1:27" ht="12.75">
      <c r="A15" s="166" t="s">
        <v>89</v>
      </c>
      <c r="B15" s="167" t="s">
        <v>37</v>
      </c>
      <c r="C15" s="53"/>
      <c r="D15" s="12"/>
      <c r="E15" s="12"/>
      <c r="F15" s="12"/>
      <c r="G15" s="12"/>
      <c r="H15" s="12"/>
      <c r="I15" s="12">
        <v>36</v>
      </c>
      <c r="J15" s="12"/>
      <c r="K15" s="12">
        <v>41</v>
      </c>
      <c r="L15" s="12"/>
      <c r="M15" s="12"/>
      <c r="N15" s="12"/>
      <c r="O15" s="12"/>
      <c r="P15" s="12"/>
      <c r="Q15" s="1"/>
      <c r="R15" s="76">
        <f t="shared" si="0"/>
        <v>38.5</v>
      </c>
      <c r="S15" s="35">
        <f t="shared" si="1"/>
        <v>36</v>
      </c>
      <c r="T15" s="113" t="str">
        <f t="shared" si="2"/>
        <v> </v>
      </c>
      <c r="U15" s="114">
        <f t="shared" si="3"/>
        <v>41</v>
      </c>
      <c r="V15" s="115" t="str">
        <f t="shared" si="7"/>
        <v> </v>
      </c>
      <c r="W15" s="116" t="str">
        <f t="shared" si="8"/>
        <v> </v>
      </c>
      <c r="X15" s="117">
        <f t="shared" si="4"/>
        <v>2</v>
      </c>
      <c r="Y15" s="66">
        <f t="shared" si="9"/>
      </c>
      <c r="Z15" s="142">
        <f t="shared" si="5"/>
      </c>
      <c r="AA15" s="66">
        <f t="shared" si="6"/>
      </c>
    </row>
    <row r="16" spans="1:27" ht="12.75">
      <c r="A16" s="166" t="s">
        <v>92</v>
      </c>
      <c r="B16" s="167" t="s">
        <v>76</v>
      </c>
      <c r="C16" s="53">
        <v>35</v>
      </c>
      <c r="D16" s="12">
        <v>40</v>
      </c>
      <c r="E16" s="12">
        <v>42</v>
      </c>
      <c r="F16" s="12">
        <v>38</v>
      </c>
      <c r="G16" s="12">
        <v>42</v>
      </c>
      <c r="H16" s="12">
        <v>41</v>
      </c>
      <c r="I16" s="12">
        <v>47</v>
      </c>
      <c r="J16" s="12"/>
      <c r="K16" s="12"/>
      <c r="L16" s="12"/>
      <c r="M16" s="12"/>
      <c r="N16" s="12"/>
      <c r="O16" s="12"/>
      <c r="P16" s="12"/>
      <c r="Q16" s="1"/>
      <c r="R16" s="76">
        <f t="shared" si="0"/>
        <v>40.714285714285715</v>
      </c>
      <c r="S16" s="35">
        <f t="shared" si="1"/>
        <v>39.125</v>
      </c>
      <c r="T16" s="113">
        <f t="shared" si="2"/>
        <v>47</v>
      </c>
      <c r="U16" s="114" t="str">
        <f t="shared" si="3"/>
        <v> </v>
      </c>
      <c r="V16" s="115">
        <f t="shared" si="7"/>
        <v>40.714285714285715</v>
      </c>
      <c r="W16" s="116" t="str">
        <f t="shared" si="8"/>
        <v> </v>
      </c>
      <c r="X16" s="117">
        <f t="shared" si="4"/>
        <v>7</v>
      </c>
      <c r="Y16" s="66">
        <f t="shared" si="9"/>
        <v>39.125</v>
      </c>
      <c r="Z16" s="142">
        <f t="shared" si="5"/>
        <v>39.125</v>
      </c>
      <c r="AA16" s="66">
        <f t="shared" si="6"/>
      </c>
    </row>
    <row r="17" spans="1:27" ht="13.5" thickBot="1">
      <c r="A17" s="166" t="s">
        <v>91</v>
      </c>
      <c r="B17" s="167" t="s">
        <v>76</v>
      </c>
      <c r="C17" s="53">
        <v>34</v>
      </c>
      <c r="D17" s="12"/>
      <c r="E17" s="12">
        <v>36</v>
      </c>
      <c r="F17" s="12">
        <v>42</v>
      </c>
      <c r="G17" s="12">
        <v>41</v>
      </c>
      <c r="H17" s="12">
        <v>39</v>
      </c>
      <c r="I17" s="12">
        <v>40</v>
      </c>
      <c r="J17" s="12">
        <v>41</v>
      </c>
      <c r="K17" s="12">
        <v>35</v>
      </c>
      <c r="L17" s="12"/>
      <c r="M17" s="12"/>
      <c r="N17" s="12"/>
      <c r="O17" s="12"/>
      <c r="P17" s="12"/>
      <c r="Q17" s="1"/>
      <c r="R17" s="76">
        <f t="shared" si="0"/>
        <v>38.5</v>
      </c>
      <c r="S17" s="35">
        <f t="shared" si="1"/>
        <v>36.6</v>
      </c>
      <c r="T17" s="113">
        <f t="shared" si="2"/>
        <v>42</v>
      </c>
      <c r="U17" s="114" t="str">
        <f t="shared" si="3"/>
        <v> </v>
      </c>
      <c r="V17" s="115">
        <f t="shared" si="7"/>
        <v>38.5</v>
      </c>
      <c r="W17" s="116" t="str">
        <f t="shared" si="8"/>
        <v> </v>
      </c>
      <c r="X17" s="117">
        <f t="shared" si="4"/>
        <v>8</v>
      </c>
      <c r="Y17" s="66">
        <f t="shared" si="9"/>
        <v>36.6</v>
      </c>
      <c r="Z17" s="142">
        <f t="shared" si="5"/>
        <v>36.6</v>
      </c>
      <c r="AA17" s="66">
        <f t="shared" si="6"/>
      </c>
    </row>
    <row r="18" spans="1:27" ht="12.75" hidden="1">
      <c r="A18" s="168"/>
      <c r="B18" s="167"/>
      <c r="C18" s="5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"/>
      <c r="R18" s="76">
        <f t="shared" si="0"/>
      </c>
      <c r="S18" s="35">
        <f t="shared" si="1"/>
      </c>
      <c r="T18" s="113">
        <f t="shared" si="2"/>
      </c>
      <c r="U18" s="114">
        <f t="shared" si="3"/>
      </c>
      <c r="V18" s="115" t="str">
        <f t="shared" si="7"/>
        <v> </v>
      </c>
      <c r="W18" s="116" t="str">
        <f t="shared" si="8"/>
        <v> </v>
      </c>
      <c r="X18" s="117">
        <f t="shared" si="4"/>
      </c>
      <c r="Y18" s="66">
        <f t="shared" si="9"/>
      </c>
      <c r="Z18" s="142">
        <f t="shared" si="5"/>
      </c>
      <c r="AA18" s="66">
        <f t="shared" si="6"/>
      </c>
    </row>
    <row r="19" spans="1:27" ht="12.75" hidden="1">
      <c r="A19" s="168"/>
      <c r="B19" s="167"/>
      <c r="C19" s="5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"/>
      <c r="R19" s="76">
        <f t="shared" si="0"/>
      </c>
      <c r="S19" s="35">
        <f t="shared" si="1"/>
      </c>
      <c r="T19" s="113">
        <f t="shared" si="2"/>
      </c>
      <c r="U19" s="114">
        <f t="shared" si="3"/>
      </c>
      <c r="V19" s="115" t="str">
        <f t="shared" si="7"/>
        <v> </v>
      </c>
      <c r="W19" s="116" t="str">
        <f t="shared" si="8"/>
        <v> </v>
      </c>
      <c r="X19" s="117">
        <f t="shared" si="4"/>
      </c>
      <c r="Y19" s="66">
        <f t="shared" si="9"/>
      </c>
      <c r="Z19" s="142">
        <f t="shared" si="5"/>
      </c>
      <c r="AA19" s="66">
        <f t="shared" si="6"/>
      </c>
    </row>
    <row r="20" spans="1:27" ht="12.75" hidden="1">
      <c r="A20" s="168"/>
      <c r="B20" s="167"/>
      <c r="C20" s="5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"/>
      <c r="R20" s="76">
        <f t="shared" si="0"/>
      </c>
      <c r="S20" s="35">
        <f t="shared" si="1"/>
      </c>
      <c r="T20" s="113">
        <f t="shared" si="2"/>
      </c>
      <c r="U20" s="114">
        <f t="shared" si="3"/>
      </c>
      <c r="V20" s="115" t="str">
        <f t="shared" si="7"/>
        <v> </v>
      </c>
      <c r="W20" s="116" t="str">
        <f t="shared" si="8"/>
        <v> </v>
      </c>
      <c r="X20" s="117">
        <f t="shared" si="4"/>
      </c>
      <c r="Y20" s="66">
        <f t="shared" si="9"/>
      </c>
      <c r="Z20" s="142">
        <f t="shared" si="5"/>
      </c>
      <c r="AA20" s="66">
        <f t="shared" si="6"/>
      </c>
    </row>
    <row r="21" spans="1:27" ht="12.75" hidden="1">
      <c r="A21" s="166"/>
      <c r="B21" s="167"/>
      <c r="C21" s="5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"/>
      <c r="R21" s="76">
        <f t="shared" si="0"/>
      </c>
      <c r="S21" s="35">
        <f aca="true" t="shared" si="10" ref="S21:S42">IF((COUNT(C21:P21,C73:P73))&lt;1,"",(AVERAGE(C21:P21,C73:P73)))</f>
      </c>
      <c r="T21" s="113">
        <f t="shared" si="2"/>
      </c>
      <c r="U21" s="114">
        <f t="shared" si="3"/>
      </c>
      <c r="V21" s="115" t="str">
        <f t="shared" si="7"/>
        <v> </v>
      </c>
      <c r="W21" s="116" t="str">
        <f t="shared" si="8"/>
        <v> </v>
      </c>
      <c r="X21" s="117">
        <f t="shared" si="4"/>
      </c>
      <c r="Y21" s="66">
        <f t="shared" si="9"/>
      </c>
      <c r="Z21" s="142">
        <f t="shared" si="5"/>
      </c>
      <c r="AA21" s="66">
        <f t="shared" si="6"/>
      </c>
    </row>
    <row r="22" spans="1:27" ht="12.75" customHeight="1" hidden="1">
      <c r="A22" s="166"/>
      <c r="B22" s="167"/>
      <c r="C22" s="5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"/>
      <c r="R22" s="76">
        <f t="shared" si="0"/>
      </c>
      <c r="S22" s="35">
        <f t="shared" si="10"/>
      </c>
      <c r="T22" s="113">
        <f t="shared" si="2"/>
      </c>
      <c r="U22" s="114">
        <f t="shared" si="3"/>
      </c>
      <c r="V22" s="115" t="str">
        <f t="shared" si="7"/>
        <v> </v>
      </c>
      <c r="W22" s="116" t="str">
        <f t="shared" si="8"/>
        <v> </v>
      </c>
      <c r="X22" s="117">
        <f t="shared" si="4"/>
      </c>
      <c r="Y22" s="66">
        <f t="shared" si="9"/>
      </c>
      <c r="Z22" s="142">
        <f t="shared" si="5"/>
      </c>
      <c r="AA22" s="66">
        <f t="shared" si="6"/>
      </c>
    </row>
    <row r="23" spans="1:27" ht="12.75" customHeight="1" hidden="1">
      <c r="A23" s="169"/>
      <c r="B23" s="170"/>
      <c r="C23" s="5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"/>
      <c r="R23" s="76">
        <f t="shared" si="0"/>
      </c>
      <c r="S23" s="35">
        <f t="shared" si="10"/>
      </c>
      <c r="T23" s="113">
        <f t="shared" si="2"/>
      </c>
      <c r="U23" s="114">
        <f t="shared" si="3"/>
      </c>
      <c r="V23" s="115" t="str">
        <f t="shared" si="7"/>
        <v> </v>
      </c>
      <c r="W23" s="116" t="str">
        <f t="shared" si="8"/>
        <v> </v>
      </c>
      <c r="X23" s="117">
        <f t="shared" si="4"/>
      </c>
      <c r="Y23" s="66">
        <f t="shared" si="9"/>
      </c>
      <c r="Z23" s="142">
        <f t="shared" si="5"/>
      </c>
      <c r="AA23" s="66">
        <f t="shared" si="6"/>
      </c>
    </row>
    <row r="24" spans="1:27" ht="12.75" customHeight="1" hidden="1">
      <c r="A24" s="94"/>
      <c r="B24" s="8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"/>
      <c r="R24" s="76">
        <f t="shared" si="0"/>
      </c>
      <c r="S24" s="35">
        <f t="shared" si="10"/>
      </c>
      <c r="T24" s="113">
        <f t="shared" si="2"/>
      </c>
      <c r="U24" s="114">
        <f t="shared" si="3"/>
      </c>
      <c r="V24" s="115" t="str">
        <f t="shared" si="7"/>
        <v> </v>
      </c>
      <c r="W24" s="116" t="str">
        <f t="shared" si="8"/>
        <v> </v>
      </c>
      <c r="X24" s="117">
        <f t="shared" si="4"/>
      </c>
      <c r="Y24" s="66">
        <f t="shared" si="9"/>
      </c>
      <c r="Z24" s="66">
        <f aca="true" t="shared" si="11" ref="Z24:Z42">IF((COUNT(D24:Q24,D76:Q76))&lt;8,"",(AVERAGE(D24:Q24,D76:Q76)))</f>
      </c>
      <c r="AA24" s="66">
        <f aca="true" t="shared" si="12" ref="AA24:AA42">IF((COUNT(E24:R24,E76:R76))&lt;8,"",(AVERAGE(E24:R24,E76:R76)))</f>
      </c>
    </row>
    <row r="25" spans="1:27" ht="12.75" customHeight="1" hidden="1">
      <c r="A25" s="15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"/>
      <c r="R25" s="76">
        <f t="shared" si="0"/>
      </c>
      <c r="S25" s="35">
        <f t="shared" si="10"/>
      </c>
      <c r="T25" s="113">
        <f t="shared" si="2"/>
      </c>
      <c r="U25" s="114">
        <f t="shared" si="3"/>
      </c>
      <c r="V25" s="115" t="str">
        <f t="shared" si="7"/>
        <v> </v>
      </c>
      <c r="W25" s="116" t="str">
        <f t="shared" si="8"/>
        <v> </v>
      </c>
      <c r="X25" s="117">
        <f t="shared" si="4"/>
      </c>
      <c r="Y25" s="66">
        <f t="shared" si="9"/>
      </c>
      <c r="Z25" s="66">
        <f t="shared" si="11"/>
      </c>
      <c r="AA25" s="66">
        <f t="shared" si="12"/>
      </c>
    </row>
    <row r="26" spans="1:27" ht="12.75" customHeight="1" hidden="1">
      <c r="A26" s="15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"/>
      <c r="R26" s="76">
        <f t="shared" si="0"/>
      </c>
      <c r="S26" s="35">
        <f t="shared" si="10"/>
      </c>
      <c r="T26" s="113">
        <f t="shared" si="2"/>
      </c>
      <c r="U26" s="114">
        <f t="shared" si="3"/>
      </c>
      <c r="V26" s="115" t="str">
        <f t="shared" si="7"/>
        <v> </v>
      </c>
      <c r="W26" s="116" t="str">
        <f t="shared" si="8"/>
        <v> </v>
      </c>
      <c r="X26" s="117">
        <f t="shared" si="4"/>
      </c>
      <c r="Y26" s="66">
        <f t="shared" si="9"/>
      </c>
      <c r="Z26" s="66">
        <f t="shared" si="11"/>
      </c>
      <c r="AA26" s="66">
        <f t="shared" si="12"/>
      </c>
    </row>
    <row r="27" spans="1:27" ht="12.75" customHeight="1" hidden="1">
      <c r="A27" s="15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"/>
      <c r="R27" s="76">
        <f t="shared" si="0"/>
      </c>
      <c r="S27" s="35">
        <f t="shared" si="10"/>
      </c>
      <c r="T27" s="113">
        <f t="shared" si="2"/>
      </c>
      <c r="U27" s="114">
        <f t="shared" si="3"/>
      </c>
      <c r="V27" s="115" t="str">
        <f t="shared" si="7"/>
        <v> </v>
      </c>
      <c r="W27" s="116" t="str">
        <f t="shared" si="8"/>
        <v> </v>
      </c>
      <c r="X27" s="117">
        <f t="shared" si="4"/>
      </c>
      <c r="Y27" s="66">
        <f t="shared" si="9"/>
      </c>
      <c r="Z27" s="66">
        <f t="shared" si="11"/>
      </c>
      <c r="AA27" s="66">
        <f t="shared" si="12"/>
      </c>
    </row>
    <row r="28" spans="1:27" ht="12.75" customHeight="1" hidden="1">
      <c r="A28" s="15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"/>
      <c r="R28" s="76">
        <f t="shared" si="0"/>
      </c>
      <c r="S28" s="35">
        <f t="shared" si="10"/>
      </c>
      <c r="T28" s="113">
        <f t="shared" si="2"/>
      </c>
      <c r="U28" s="114">
        <f t="shared" si="3"/>
      </c>
      <c r="V28" s="115" t="str">
        <f t="shared" si="7"/>
        <v> </v>
      </c>
      <c r="W28" s="116" t="str">
        <f t="shared" si="8"/>
        <v> </v>
      </c>
      <c r="X28" s="117">
        <f t="shared" si="4"/>
      </c>
      <c r="Y28" s="66">
        <f t="shared" si="9"/>
      </c>
      <c r="Z28" s="66">
        <f t="shared" si="11"/>
      </c>
      <c r="AA28" s="66">
        <f t="shared" si="12"/>
      </c>
    </row>
    <row r="29" spans="1:27" ht="12.75" customHeight="1" hidden="1">
      <c r="A29" s="15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"/>
      <c r="R29" s="76">
        <f t="shared" si="0"/>
      </c>
      <c r="S29" s="35">
        <f t="shared" si="10"/>
      </c>
      <c r="T29" s="113">
        <f t="shared" si="2"/>
      </c>
      <c r="U29" s="114">
        <f t="shared" si="3"/>
      </c>
      <c r="V29" s="115" t="str">
        <f t="shared" si="7"/>
        <v> </v>
      </c>
      <c r="W29" s="116" t="str">
        <f t="shared" si="8"/>
        <v> </v>
      </c>
      <c r="X29" s="117">
        <f t="shared" si="4"/>
      </c>
      <c r="Y29" s="66">
        <f t="shared" si="9"/>
      </c>
      <c r="Z29" s="66">
        <f t="shared" si="11"/>
      </c>
      <c r="AA29" s="66">
        <f t="shared" si="12"/>
      </c>
    </row>
    <row r="30" spans="1:27" ht="12.75" customHeight="1" hidden="1">
      <c r="A30" s="15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"/>
      <c r="R30" s="76">
        <f t="shared" si="0"/>
      </c>
      <c r="S30" s="35">
        <f t="shared" si="10"/>
      </c>
      <c r="T30" s="113">
        <f t="shared" si="2"/>
      </c>
      <c r="U30" s="114">
        <f t="shared" si="3"/>
      </c>
      <c r="V30" s="115" t="str">
        <f t="shared" si="7"/>
        <v> </v>
      </c>
      <c r="W30" s="116" t="str">
        <f t="shared" si="8"/>
        <v> </v>
      </c>
      <c r="X30" s="117">
        <f t="shared" si="4"/>
      </c>
      <c r="Y30" s="66">
        <f t="shared" si="9"/>
      </c>
      <c r="Z30" s="66">
        <f t="shared" si="11"/>
      </c>
      <c r="AA30" s="66">
        <f t="shared" si="12"/>
      </c>
    </row>
    <row r="31" spans="1:27" ht="12.75" customHeight="1" hidden="1">
      <c r="A31" s="15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"/>
      <c r="R31" s="76">
        <f t="shared" si="0"/>
      </c>
      <c r="S31" s="35">
        <f t="shared" si="10"/>
      </c>
      <c r="T31" s="113">
        <f t="shared" si="2"/>
      </c>
      <c r="U31" s="114">
        <f t="shared" si="3"/>
      </c>
      <c r="V31" s="115" t="str">
        <f t="shared" si="7"/>
        <v> </v>
      </c>
      <c r="W31" s="116" t="str">
        <f t="shared" si="8"/>
        <v> </v>
      </c>
      <c r="X31" s="117">
        <f t="shared" si="4"/>
      </c>
      <c r="Y31" s="66">
        <f t="shared" si="9"/>
      </c>
      <c r="Z31" s="66">
        <f t="shared" si="11"/>
      </c>
      <c r="AA31" s="66">
        <f t="shared" si="12"/>
      </c>
    </row>
    <row r="32" spans="1:27" ht="12.75" customHeight="1" hidden="1">
      <c r="A32" s="15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"/>
      <c r="R32" s="76">
        <f t="shared" si="0"/>
      </c>
      <c r="S32" s="35">
        <f t="shared" si="10"/>
      </c>
      <c r="T32" s="113">
        <f t="shared" si="2"/>
      </c>
      <c r="U32" s="114">
        <f t="shared" si="3"/>
      </c>
      <c r="V32" s="115" t="str">
        <f t="shared" si="7"/>
        <v> </v>
      </c>
      <c r="W32" s="116" t="str">
        <f t="shared" si="8"/>
        <v> </v>
      </c>
      <c r="X32" s="117">
        <f t="shared" si="4"/>
      </c>
      <c r="Y32" s="66">
        <f t="shared" si="9"/>
      </c>
      <c r="Z32" s="66">
        <f t="shared" si="11"/>
      </c>
      <c r="AA32" s="66">
        <f t="shared" si="12"/>
      </c>
    </row>
    <row r="33" spans="1:27" ht="12.75" customHeight="1" hidden="1">
      <c r="A33" s="15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"/>
      <c r="R33" s="76">
        <f t="shared" si="0"/>
      </c>
      <c r="S33" s="35">
        <f t="shared" si="10"/>
      </c>
      <c r="T33" s="113">
        <f t="shared" si="2"/>
      </c>
      <c r="U33" s="114">
        <f t="shared" si="3"/>
      </c>
      <c r="V33" s="115" t="str">
        <f t="shared" si="7"/>
        <v> </v>
      </c>
      <c r="W33" s="116" t="str">
        <f t="shared" si="8"/>
        <v> </v>
      </c>
      <c r="X33" s="117">
        <f t="shared" si="4"/>
      </c>
      <c r="Y33" s="66">
        <f t="shared" si="9"/>
      </c>
      <c r="Z33" s="66">
        <f t="shared" si="11"/>
      </c>
      <c r="AA33" s="66">
        <f t="shared" si="12"/>
      </c>
    </row>
    <row r="34" spans="1:27" ht="12.75" customHeight="1" hidden="1">
      <c r="A34" s="15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"/>
      <c r="R34" s="76">
        <f t="shared" si="0"/>
      </c>
      <c r="S34" s="35">
        <f t="shared" si="10"/>
      </c>
      <c r="T34" s="113">
        <f t="shared" si="2"/>
      </c>
      <c r="U34" s="114">
        <f t="shared" si="3"/>
      </c>
      <c r="V34" s="115" t="str">
        <f t="shared" si="7"/>
        <v> </v>
      </c>
      <c r="W34" s="116" t="str">
        <f t="shared" si="8"/>
        <v> </v>
      </c>
      <c r="X34" s="117">
        <f t="shared" si="4"/>
      </c>
      <c r="Y34" s="66">
        <f t="shared" si="9"/>
      </c>
      <c r="Z34" s="66">
        <f t="shared" si="11"/>
      </c>
      <c r="AA34" s="66">
        <f t="shared" si="12"/>
      </c>
    </row>
    <row r="35" spans="1:27" ht="12.75" customHeight="1" hidden="1">
      <c r="A35" s="15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"/>
      <c r="R35" s="76">
        <f t="shared" si="0"/>
      </c>
      <c r="S35" s="35">
        <f t="shared" si="10"/>
      </c>
      <c r="T35" s="113">
        <f t="shared" si="2"/>
      </c>
      <c r="U35" s="114">
        <f t="shared" si="3"/>
      </c>
      <c r="V35" s="115" t="str">
        <f t="shared" si="7"/>
        <v> </v>
      </c>
      <c r="W35" s="116" t="str">
        <f t="shared" si="8"/>
        <v> </v>
      </c>
      <c r="X35" s="117">
        <f t="shared" si="4"/>
      </c>
      <c r="Y35" s="66">
        <f t="shared" si="9"/>
      </c>
      <c r="Z35" s="66">
        <f t="shared" si="11"/>
      </c>
      <c r="AA35" s="66">
        <f t="shared" si="12"/>
      </c>
    </row>
    <row r="36" spans="1:27" ht="12.75" customHeight="1" hidden="1">
      <c r="A36" s="15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"/>
      <c r="R36" s="76">
        <f t="shared" si="0"/>
      </c>
      <c r="S36" s="35">
        <f t="shared" si="10"/>
      </c>
      <c r="T36" s="113">
        <f t="shared" si="2"/>
      </c>
      <c r="U36" s="114">
        <f t="shared" si="3"/>
      </c>
      <c r="V36" s="115" t="str">
        <f t="shared" si="7"/>
        <v> </v>
      </c>
      <c r="W36" s="116" t="str">
        <f t="shared" si="8"/>
        <v> </v>
      </c>
      <c r="X36" s="117">
        <f t="shared" si="4"/>
      </c>
      <c r="Y36" s="66">
        <f t="shared" si="9"/>
      </c>
      <c r="Z36" s="66">
        <f t="shared" si="11"/>
      </c>
      <c r="AA36" s="66">
        <f t="shared" si="12"/>
      </c>
    </row>
    <row r="37" spans="1:27" ht="12.75" customHeight="1" hidden="1">
      <c r="A37" s="15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"/>
      <c r="R37" s="76">
        <f t="shared" si="0"/>
      </c>
      <c r="S37" s="35">
        <f t="shared" si="10"/>
      </c>
      <c r="T37" s="113">
        <f t="shared" si="2"/>
      </c>
      <c r="U37" s="114">
        <f t="shared" si="3"/>
      </c>
      <c r="V37" s="115" t="str">
        <f t="shared" si="7"/>
        <v> </v>
      </c>
      <c r="W37" s="116" t="str">
        <f t="shared" si="8"/>
        <v> </v>
      </c>
      <c r="X37" s="117">
        <f t="shared" si="4"/>
      </c>
      <c r="Y37" s="66">
        <f t="shared" si="9"/>
      </c>
      <c r="Z37" s="66">
        <f t="shared" si="11"/>
      </c>
      <c r="AA37" s="66">
        <f t="shared" si="12"/>
      </c>
    </row>
    <row r="38" spans="1:27" ht="12.75" customHeight="1" hidden="1">
      <c r="A38" s="15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"/>
      <c r="R38" s="76">
        <f t="shared" si="0"/>
      </c>
      <c r="S38" s="35">
        <f t="shared" si="10"/>
      </c>
      <c r="T38" s="113">
        <f t="shared" si="2"/>
      </c>
      <c r="U38" s="114">
        <f t="shared" si="3"/>
      </c>
      <c r="V38" s="115" t="str">
        <f t="shared" si="7"/>
        <v> </v>
      </c>
      <c r="W38" s="116" t="str">
        <f t="shared" si="8"/>
        <v> </v>
      </c>
      <c r="X38" s="117">
        <f t="shared" si="4"/>
      </c>
      <c r="Y38" s="66">
        <f t="shared" si="9"/>
      </c>
      <c r="Z38" s="66">
        <f t="shared" si="11"/>
      </c>
      <c r="AA38" s="66">
        <f t="shared" si="12"/>
      </c>
    </row>
    <row r="39" spans="1:27" ht="12.75" customHeight="1" hidden="1">
      <c r="A39" s="15"/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"/>
      <c r="R39" s="76">
        <f t="shared" si="0"/>
      </c>
      <c r="S39" s="35">
        <f t="shared" si="10"/>
      </c>
      <c r="T39" s="113">
        <f t="shared" si="2"/>
      </c>
      <c r="U39" s="114">
        <f t="shared" si="3"/>
      </c>
      <c r="V39" s="115" t="str">
        <f t="shared" si="7"/>
        <v> </v>
      </c>
      <c r="W39" s="116" t="str">
        <f t="shared" si="8"/>
        <v> </v>
      </c>
      <c r="X39" s="117">
        <f t="shared" si="4"/>
      </c>
      <c r="Y39" s="66">
        <f t="shared" si="9"/>
      </c>
      <c r="Z39" s="66">
        <f t="shared" si="11"/>
      </c>
      <c r="AA39" s="66">
        <f t="shared" si="12"/>
      </c>
    </row>
    <row r="40" spans="1:27" ht="12.75" customHeight="1" hidden="1">
      <c r="A40" s="15"/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"/>
      <c r="R40" s="76">
        <f t="shared" si="0"/>
      </c>
      <c r="S40" s="35">
        <f t="shared" si="10"/>
      </c>
      <c r="T40" s="113">
        <f t="shared" si="2"/>
      </c>
      <c r="U40" s="114">
        <f t="shared" si="3"/>
      </c>
      <c r="V40" s="115" t="str">
        <f t="shared" si="7"/>
        <v> </v>
      </c>
      <c r="W40" s="116" t="str">
        <f t="shared" si="8"/>
        <v> </v>
      </c>
      <c r="X40" s="117">
        <f t="shared" si="4"/>
      </c>
      <c r="Y40" s="66">
        <f t="shared" si="9"/>
      </c>
      <c r="Z40" s="66">
        <f t="shared" si="11"/>
      </c>
      <c r="AA40" s="66">
        <f t="shared" si="12"/>
      </c>
    </row>
    <row r="41" spans="1:27" ht="12.75" customHeight="1" hidden="1">
      <c r="A41" s="15"/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"/>
      <c r="R41" s="76">
        <f t="shared" si="0"/>
      </c>
      <c r="S41" s="35">
        <f t="shared" si="10"/>
      </c>
      <c r="T41" s="113">
        <f t="shared" si="2"/>
      </c>
      <c r="U41" s="114">
        <f t="shared" si="3"/>
      </c>
      <c r="V41" s="115" t="str">
        <f t="shared" si="7"/>
        <v> </v>
      </c>
      <c r="W41" s="116" t="str">
        <f t="shared" si="8"/>
        <v> </v>
      </c>
      <c r="X41" s="117">
        <f t="shared" si="4"/>
      </c>
      <c r="Y41" s="66">
        <f t="shared" si="9"/>
      </c>
      <c r="Z41" s="66">
        <f t="shared" si="11"/>
      </c>
      <c r="AA41" s="66">
        <f t="shared" si="12"/>
      </c>
    </row>
    <row r="42" spans="1:27" ht="13.5" customHeight="1" hidden="1" thickBot="1">
      <c r="A42" s="15"/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"/>
      <c r="R42" s="77">
        <f t="shared" si="0"/>
      </c>
      <c r="S42" s="35">
        <f t="shared" si="10"/>
      </c>
      <c r="T42" s="118">
        <f t="shared" si="2"/>
      </c>
      <c r="U42" s="119">
        <f t="shared" si="3"/>
      </c>
      <c r="V42" s="115" t="str">
        <f t="shared" si="7"/>
        <v> </v>
      </c>
      <c r="W42" s="116" t="str">
        <f t="shared" si="8"/>
        <v> </v>
      </c>
      <c r="X42" s="120">
        <f t="shared" si="4"/>
      </c>
      <c r="Y42" s="66">
        <f t="shared" si="9"/>
      </c>
      <c r="Z42" s="67">
        <f t="shared" si="11"/>
      </c>
      <c r="AA42" s="67">
        <f t="shared" si="12"/>
      </c>
    </row>
    <row r="43" spans="1:27" ht="13.5" thickBot="1">
      <c r="A43" s="1"/>
      <c r="B43" s="5"/>
      <c r="C43" s="90">
        <f aca="true" t="shared" si="13" ref="C43:P43">IF(SUM(C4:C42)=0,"",SUM(C4:C42))</f>
        <v>401</v>
      </c>
      <c r="D43" s="90">
        <f aca="true" t="shared" si="14" ref="D43:J43">IF(SUM(D4:D42)=0,"",SUM(D4:D42))</f>
        <v>386</v>
      </c>
      <c r="E43" s="90">
        <f t="shared" si="14"/>
        <v>397</v>
      </c>
      <c r="F43" s="90">
        <f t="shared" si="14"/>
        <v>393</v>
      </c>
      <c r="G43" s="90">
        <f t="shared" si="14"/>
        <v>396</v>
      </c>
      <c r="H43" s="90">
        <f t="shared" si="14"/>
        <v>406</v>
      </c>
      <c r="I43" s="90">
        <f t="shared" si="14"/>
        <v>374</v>
      </c>
      <c r="J43" s="90">
        <f t="shared" si="14"/>
        <v>397</v>
      </c>
      <c r="K43" s="6">
        <f t="shared" si="13"/>
        <v>397</v>
      </c>
      <c r="L43" s="6">
        <f t="shared" si="13"/>
      </c>
      <c r="M43" s="6">
        <f t="shared" si="13"/>
      </c>
      <c r="N43" s="6">
        <f t="shared" si="13"/>
      </c>
      <c r="O43" s="6">
        <f t="shared" si="13"/>
      </c>
      <c r="P43" s="6">
        <f t="shared" si="13"/>
      </c>
      <c r="Q43" s="1"/>
      <c r="R43" s="17">
        <f t="shared" si="0"/>
        <v>394.1111111111111</v>
      </c>
      <c r="S43" s="17">
        <f>IF((COUNT(C43:P43,C95:P95))&lt;1,"",IF(COUNT(C95:P95)&lt;1,AVERAGE(C43:P43),IF(COUNT(C43:P43)&lt;1,AVERAGE(C95:P95),AVERAGE(C43:P43,C95:P95))))</f>
        <v>393.5</v>
      </c>
      <c r="T43" s="19">
        <f>IF(SUM(T4:T42)&lt;1,"",MAX(T4:T42))</f>
        <v>53</v>
      </c>
      <c r="U43" s="19">
        <f>IF(SUM(U4:U42)&lt;1,"",MAX(U4:U42))</f>
        <v>48</v>
      </c>
      <c r="V43" s="17">
        <f>IF(SUM(V4:V42)&lt;1,"",(MAX(V4:V42)))</f>
        <v>46.55555555555556</v>
      </c>
      <c r="W43" s="17">
        <f>IF(SUM(W4:W42)&lt;1,"",(MAX(W4:W42)))</f>
        <v>41</v>
      </c>
      <c r="X43" s="121">
        <f>IF((COUNT(C43:P43))&lt;1,"",+COUNT(C43:P43))</f>
        <v>9</v>
      </c>
      <c r="Y43" s="78">
        <f>IF(MAX(Y$4:Y$42)&lt;1,"",MAX(Y$4:Y$42))</f>
        <v>43.833333333333336</v>
      </c>
      <c r="Z43" s="78">
        <f>IF(MAX(Z$4:Z$42)&lt;1,"",MAX(Z$4:Z$42))</f>
        <v>43.833333333333336</v>
      </c>
      <c r="AA43" s="78">
        <f>IF(MAX(AA$4:AA$42)&lt;1,"",MAX(AA$4:AA$42))</f>
        <v>39</v>
      </c>
    </row>
    <row r="44" spans="1:25" ht="13.5" thickBot="1">
      <c r="A44" s="1"/>
      <c r="B44" s="1"/>
      <c r="C44" s="5" t="s">
        <v>46</v>
      </c>
      <c r="D44" s="5" t="s">
        <v>19</v>
      </c>
      <c r="E44" s="5" t="s">
        <v>19</v>
      </c>
      <c r="F44" s="5" t="s">
        <v>19</v>
      </c>
      <c r="G44" s="5" t="s">
        <v>19</v>
      </c>
      <c r="H44" s="5" t="s">
        <v>19</v>
      </c>
      <c r="I44" s="5" t="s">
        <v>19</v>
      </c>
      <c r="J44" s="5" t="s">
        <v>19</v>
      </c>
      <c r="K44" s="5" t="s">
        <v>19</v>
      </c>
      <c r="L44" s="5" t="s">
        <v>19</v>
      </c>
      <c r="M44" s="5" t="s">
        <v>19</v>
      </c>
      <c r="N44" s="5" t="s">
        <v>19</v>
      </c>
      <c r="O44" s="5" t="s">
        <v>19</v>
      </c>
      <c r="P44" s="5" t="s">
        <v>19</v>
      </c>
      <c r="Q44" s="1"/>
      <c r="R44" s="1"/>
      <c r="S44" s="1"/>
      <c r="T44" s="1"/>
      <c r="U44" s="1"/>
      <c r="V44" s="230" t="s">
        <v>18</v>
      </c>
      <c r="W44" s="231"/>
      <c r="X44" s="106"/>
      <c r="Y44" s="1"/>
    </row>
    <row r="45" spans="1:25" ht="12.75">
      <c r="A45" s="1" t="s">
        <v>47</v>
      </c>
      <c r="B45" s="1"/>
      <c r="C45" s="12">
        <f>'No Hopers'!C95</f>
        <v>387</v>
      </c>
      <c r="D45" s="12">
        <f>Beavers!E95</f>
        <v>410</v>
      </c>
      <c r="E45" s="12">
        <f>'Bowling Stones'!F95</f>
        <v>381</v>
      </c>
      <c r="F45" s="12">
        <f>Dynamos!G95</f>
        <v>381</v>
      </c>
      <c r="G45" s="12">
        <f>'The Wicks'!G95</f>
        <v>376</v>
      </c>
      <c r="H45" s="12">
        <f>Components!H95</f>
        <v>373</v>
      </c>
      <c r="I45" s="12">
        <f>Orleans!I95</f>
        <v>355</v>
      </c>
      <c r="J45" s="12">
        <f>'Double Tops'!J95</f>
        <v>360</v>
      </c>
      <c r="K45" s="12">
        <f>'Offenham RBL'!K95</f>
        <v>398</v>
      </c>
      <c r="L45" s="12"/>
      <c r="M45" s="12"/>
      <c r="N45" s="95"/>
      <c r="O45" s="12"/>
      <c r="P45" s="12"/>
      <c r="Q45" s="1"/>
      <c r="R45" s="1"/>
      <c r="S45" s="1"/>
      <c r="T45" s="1"/>
      <c r="U45" s="1"/>
      <c r="V45" s="1"/>
      <c r="W45" s="1"/>
      <c r="X45" s="1"/>
      <c r="Y45" s="1"/>
    </row>
    <row r="46" spans="1:25" ht="12.75">
      <c r="A46" s="1"/>
      <c r="B46" s="1"/>
      <c r="C46" s="1"/>
      <c r="D46" s="1"/>
      <c r="E46" s="1"/>
      <c r="F46" s="1"/>
      <c r="G46" s="1"/>
      <c r="H46" s="1"/>
      <c r="I46" s="1"/>
      <c r="J46" s="88"/>
      <c r="K46" s="1"/>
      <c r="L46" s="1"/>
      <c r="M46" s="1"/>
      <c r="N46" s="1"/>
      <c r="O46" s="1"/>
      <c r="P46" s="1"/>
      <c r="Q46" s="1"/>
      <c r="R46" s="3" t="s">
        <v>14</v>
      </c>
      <c r="S46" s="4"/>
      <c r="T46" s="1"/>
      <c r="U46" s="1"/>
      <c r="V46" s="1"/>
      <c r="W46" s="1"/>
      <c r="X46" s="1"/>
      <c r="Y46" s="1"/>
    </row>
    <row r="47" spans="1:25" ht="12.75">
      <c r="A47" s="1" t="s">
        <v>42</v>
      </c>
      <c r="B47" s="1"/>
      <c r="C47" s="81" t="str">
        <f>IF(ISNUMBER(C43),IF(ISNUMBER(C45),IF(C43&gt;C45,"Won",IF(C43=C45,"Draw","Lost")),"Error"),IF(ISNUMBER(C45),"Error",IF(C43="",IF(ISTEXT(C45),"",""),"Awarded Awy")))</f>
        <v>Won</v>
      </c>
      <c r="D47" s="81" t="str">
        <f aca="true" t="shared" si="15" ref="D47:M47">IF(ISNUMBER(D43),IF(ISNUMBER(D45),IF(D43&gt;D45,"Won",IF(D43=D45,"Draw","Lost")),"Error"),IF(ISNUMBER(D45),"Error",IF(D43="",IF(ISTEXT(D45),"",""),"Awarded Awy")))</f>
        <v>Lost</v>
      </c>
      <c r="E47" s="81" t="str">
        <f t="shared" si="15"/>
        <v>Won</v>
      </c>
      <c r="F47" s="81" t="str">
        <f t="shared" si="15"/>
        <v>Won</v>
      </c>
      <c r="G47" s="81" t="str">
        <f t="shared" si="15"/>
        <v>Won</v>
      </c>
      <c r="H47" s="81" t="str">
        <f t="shared" si="15"/>
        <v>Won</v>
      </c>
      <c r="I47" s="81" t="str">
        <f t="shared" si="15"/>
        <v>Won</v>
      </c>
      <c r="J47" s="81" t="str">
        <f t="shared" si="15"/>
        <v>Won</v>
      </c>
      <c r="K47" s="81" t="str">
        <f t="shared" si="15"/>
        <v>Lost</v>
      </c>
      <c r="L47" s="81">
        <f t="shared" si="15"/>
      </c>
      <c r="M47" s="81">
        <f t="shared" si="15"/>
      </c>
      <c r="N47" s="81">
        <f>IF(ISNUMBER(N43),IF(ISNUMBER(N45),IF(N43&gt;N45,"Won",IF(N43=N45,"Draw","Lost")),"Error"),IF(ISNUMBER(N45),"Error",IF(N43="",IF(ISTEXT(N45),"Awarded Hme",""),"Awarded Awy")))</f>
      </c>
      <c r="O47" s="81">
        <f>IF(ISNUMBER(O43),IF(ISNUMBER(O45),IF(O43&gt;O45,"Won",IF(O43=O45,"Draw","Lost")),"Error"),IF(ISNUMBER(O45),"Error",IF(O43="",IF(ISTEXT(O45),"Awarded Hme",""),"Awarded Awy")))</f>
      </c>
      <c r="P47" s="81">
        <f>IF(ISNUMBER(P43),IF(ISNUMBER(P45),IF(P43&gt;P45,"Won",IF(P43=P45,"Draw","Lost")),"Error"),IF(ISNUMBER(P45),"Error",IF(P43="",IF(ISTEXT(P45),"Awarded Hme",""),"Awarded Awy")))</f>
      </c>
      <c r="Q47" s="1"/>
      <c r="R47" s="1" t="s">
        <v>33</v>
      </c>
      <c r="S47" s="5">
        <f>COUNTIF(C47:P47,"Won")</f>
        <v>7</v>
      </c>
      <c r="T47" s="1" t="s">
        <v>7</v>
      </c>
      <c r="U47" s="5">
        <f>COUNTIF(C47:P47,"Draw")</f>
        <v>0</v>
      </c>
      <c r="V47" s="1" t="s">
        <v>9</v>
      </c>
      <c r="W47" s="5">
        <f>COUNTIF(C47:P47,"Lost")</f>
        <v>2</v>
      </c>
      <c r="X47" s="1"/>
      <c r="Y47" s="1"/>
    </row>
    <row r="48" spans="1:25" ht="12.75">
      <c r="A48" s="1" t="s">
        <v>43</v>
      </c>
      <c r="B48" s="1"/>
      <c r="C48" s="81">
        <v>5</v>
      </c>
      <c r="D48" s="81">
        <v>2</v>
      </c>
      <c r="E48" s="81">
        <v>5</v>
      </c>
      <c r="F48" s="81">
        <v>4</v>
      </c>
      <c r="G48" s="81">
        <v>5</v>
      </c>
      <c r="H48" s="81">
        <v>4</v>
      </c>
      <c r="I48" s="81">
        <v>5</v>
      </c>
      <c r="J48" s="81">
        <v>5</v>
      </c>
      <c r="K48" s="81">
        <v>1</v>
      </c>
      <c r="L48" s="81"/>
      <c r="M48" s="81"/>
      <c r="N48" s="81"/>
      <c r="O48" s="81"/>
      <c r="P48" s="81"/>
      <c r="Q48" s="1"/>
      <c r="R48" s="1" t="s">
        <v>43</v>
      </c>
      <c r="S48" s="5">
        <f>SUM(C48:P48)</f>
        <v>36</v>
      </c>
      <c r="T48" s="1"/>
      <c r="U48" s="5"/>
      <c r="V48" s="1"/>
      <c r="W48" s="5"/>
      <c r="X48" s="1"/>
      <c r="Y48" s="1"/>
    </row>
    <row r="49" spans="1:25" ht="12.75">
      <c r="A49" s="1" t="s">
        <v>4</v>
      </c>
      <c r="B49" s="1"/>
      <c r="C49" s="81"/>
      <c r="D49" s="81"/>
      <c r="E49" s="81"/>
      <c r="F49" s="81"/>
      <c r="G49" s="81">
        <v>1</v>
      </c>
      <c r="H49" s="81"/>
      <c r="I49" s="81"/>
      <c r="J49" s="81"/>
      <c r="K49" s="81"/>
      <c r="L49" s="81"/>
      <c r="M49" s="81"/>
      <c r="N49" s="81"/>
      <c r="O49" s="81"/>
      <c r="P49" s="81"/>
      <c r="Q49" s="1"/>
      <c r="R49" s="1" t="s">
        <v>49</v>
      </c>
      <c r="S49" s="5">
        <f>SUM(C49:P49)</f>
        <v>1</v>
      </c>
      <c r="T49" s="1" t="s">
        <v>8</v>
      </c>
      <c r="U49" s="5">
        <f>(COUNT(C45:P45)*6)-(S48+S49)</f>
        <v>17</v>
      </c>
      <c r="V49" s="1"/>
      <c r="W49" s="5"/>
      <c r="X49" s="1"/>
      <c r="Y49" s="1"/>
    </row>
    <row r="50" spans="1:25" ht="12.75">
      <c r="A50" s="1" t="s">
        <v>31</v>
      </c>
      <c r="B50" s="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1"/>
      <c r="R50" s="1" t="s">
        <v>5</v>
      </c>
      <c r="S50" s="5">
        <f>SUM(C50:P50)</f>
        <v>0</v>
      </c>
      <c r="T50" s="1"/>
      <c r="U50" s="5"/>
      <c r="V50" s="1"/>
      <c r="W50" s="5"/>
      <c r="X50" s="1"/>
      <c r="Y50" s="1"/>
    </row>
    <row r="51" spans="1:25" ht="12.75">
      <c r="A51" s="1" t="s">
        <v>6</v>
      </c>
      <c r="B51" s="1"/>
      <c r="C51" s="81">
        <f>IF(C47="","",IF(C47="Awarded Hme",12,IF(C47="Awarded Awy",0,IF(C47="Won",6,IF(C47="Draw",3,0))+C48+(C49/2)-C50)))</f>
        <v>11</v>
      </c>
      <c r="D51" s="81">
        <f>IF(D47="","",IF(D47="Awarded Hme",12,IF(D47="Awarded Awy",0,IF(D47="Won",6,IF(D47="Draw",3,0))+D48+(D49/2)-D50)))</f>
        <v>2</v>
      </c>
      <c r="E51" s="81">
        <f aca="true" t="shared" si="16" ref="E51:P51">IF(E47="","",IF(E47="Awarded Hme",12,IF(E47="Awarded Awy",0,IF(E47="Won",6,IF(E47="Draw",3,0))+E48+(E49/2)-E50)))</f>
        <v>11</v>
      </c>
      <c r="F51" s="81">
        <f t="shared" si="16"/>
        <v>10</v>
      </c>
      <c r="G51" s="81">
        <f t="shared" si="16"/>
        <v>11.5</v>
      </c>
      <c r="H51" s="81">
        <f t="shared" si="16"/>
        <v>10</v>
      </c>
      <c r="I51" s="81">
        <f t="shared" si="16"/>
        <v>11</v>
      </c>
      <c r="J51" s="81">
        <f t="shared" si="16"/>
        <v>11</v>
      </c>
      <c r="K51" s="81">
        <f t="shared" si="16"/>
        <v>1</v>
      </c>
      <c r="L51" s="81">
        <f t="shared" si="16"/>
      </c>
      <c r="M51" s="81">
        <f t="shared" si="16"/>
      </c>
      <c r="N51" s="81">
        <f t="shared" si="16"/>
      </c>
      <c r="O51" s="81">
        <f t="shared" si="16"/>
      </c>
      <c r="P51" s="81">
        <f t="shared" si="16"/>
      </c>
      <c r="Q51" s="1"/>
      <c r="R51" s="1" t="s">
        <v>6</v>
      </c>
      <c r="S51" s="5">
        <f>SUM(C51:P51)</f>
        <v>78.5</v>
      </c>
      <c r="T51" s="1"/>
      <c r="U51" s="5"/>
      <c r="V51" s="1"/>
      <c r="W51" s="5"/>
      <c r="X51" s="1"/>
      <c r="Y51" s="1"/>
    </row>
    <row r="52" spans="1:2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8" thickBot="1">
      <c r="A53" s="226" t="str">
        <f ca="1">+RIGHT(CELL("filename",A1),LEN(CELL("filename",A1))-FIND("]",CELL("filename",A1)))&amp;" Away"</f>
        <v>Chasers Away</v>
      </c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69"/>
    </row>
    <row r="54" spans="1:25" ht="13.5" thickBot="1">
      <c r="A54" s="172" t="s">
        <v>75</v>
      </c>
      <c r="B54" s="173" t="s">
        <v>74</v>
      </c>
      <c r="C54" s="93">
        <v>45189</v>
      </c>
      <c r="D54" s="93">
        <v>45203</v>
      </c>
      <c r="E54" s="93">
        <v>45224</v>
      </c>
      <c r="F54" s="93">
        <v>45244</v>
      </c>
      <c r="G54" s="93">
        <v>45252</v>
      </c>
      <c r="H54" s="93">
        <v>45308</v>
      </c>
      <c r="I54" s="93">
        <v>45329</v>
      </c>
      <c r="J54" s="93">
        <v>45342</v>
      </c>
      <c r="K54" s="93">
        <v>45369</v>
      </c>
      <c r="L54" s="93"/>
      <c r="M54" s="93"/>
      <c r="N54" s="164"/>
      <c r="O54" s="164"/>
      <c r="P54" s="164"/>
      <c r="Q54" s="1"/>
      <c r="R54" s="156" t="s">
        <v>11</v>
      </c>
      <c r="S54" s="5"/>
      <c r="T54" s="228" t="s">
        <v>35</v>
      </c>
      <c r="U54" s="229"/>
      <c r="V54" s="228" t="s">
        <v>2</v>
      </c>
      <c r="W54" s="229"/>
      <c r="X54" s="156" t="s">
        <v>38</v>
      </c>
      <c r="Y54" s="14"/>
    </row>
    <row r="55" spans="1:25" ht="13.5" thickBot="1">
      <c r="A55" s="174" t="str">
        <f ca="1">+RIGHT(CELL("filename",A1),LEN(CELL("filename",A1))-FIND("]",CELL("filename",A1)))</f>
        <v>Chasers</v>
      </c>
      <c r="B55" s="6" t="s">
        <v>10</v>
      </c>
      <c r="C55" s="6" t="s">
        <v>211</v>
      </c>
      <c r="D55" s="6" t="s">
        <v>212</v>
      </c>
      <c r="E55" s="6" t="s">
        <v>214</v>
      </c>
      <c r="F55" s="6" t="s">
        <v>213</v>
      </c>
      <c r="G55" s="6" t="s">
        <v>210</v>
      </c>
      <c r="H55" s="6" t="s">
        <v>217</v>
      </c>
      <c r="I55" s="6" t="s">
        <v>218</v>
      </c>
      <c r="J55" s="6" t="s">
        <v>233</v>
      </c>
      <c r="K55" s="6" t="s">
        <v>216</v>
      </c>
      <c r="L55" s="151"/>
      <c r="M55" s="93"/>
      <c r="N55" s="6"/>
      <c r="O55" s="6"/>
      <c r="P55" s="6"/>
      <c r="Q55" s="1"/>
      <c r="R55" s="10" t="s">
        <v>2</v>
      </c>
      <c r="S55" s="5"/>
      <c r="T55" s="7" t="s">
        <v>36</v>
      </c>
      <c r="U55" s="9" t="s">
        <v>48</v>
      </c>
      <c r="V55" s="7" t="s">
        <v>36</v>
      </c>
      <c r="W55" s="9" t="s">
        <v>48</v>
      </c>
      <c r="X55" s="10" t="s">
        <v>25</v>
      </c>
      <c r="Y55" s="14"/>
    </row>
    <row r="56" spans="1:25" ht="12.75">
      <c r="A56" s="171" t="s">
        <v>90</v>
      </c>
      <c r="B56" s="82" t="s">
        <v>37</v>
      </c>
      <c r="C56" s="11">
        <v>32</v>
      </c>
      <c r="D56" s="12">
        <v>40</v>
      </c>
      <c r="E56" s="12">
        <v>34</v>
      </c>
      <c r="F56" s="12"/>
      <c r="G56" s="12">
        <v>38</v>
      </c>
      <c r="H56" s="12">
        <v>35</v>
      </c>
      <c r="I56" s="12">
        <v>39</v>
      </c>
      <c r="J56" s="12">
        <v>40</v>
      </c>
      <c r="K56" s="12">
        <v>40</v>
      </c>
      <c r="L56" s="12"/>
      <c r="M56" s="11"/>
      <c r="N56" s="12"/>
      <c r="O56" s="12"/>
      <c r="P56" s="74"/>
      <c r="Q56" s="122"/>
      <c r="R56" s="71">
        <f aca="true" t="shared" si="17" ref="R56:R95">IF((COUNT(C56:P56))&lt;1,"",(AVERAGE(C56:P56)))</f>
        <v>37.25</v>
      </c>
      <c r="S56" s="123"/>
      <c r="T56" s="108" t="str">
        <f aca="true" t="shared" si="18" ref="T56:T94">IF((COUNT(C56:P56))&lt;1,"",IF(B56="F"," ",MAX(C56:P56)))</f>
        <v> </v>
      </c>
      <c r="U56" s="109">
        <f aca="true" t="shared" si="19" ref="U56:U94">IF((COUNT(C56:P56))&lt;1,"",IF(B56="F",MAX(C56:P56)," "))</f>
        <v>40</v>
      </c>
      <c r="V56" s="124" t="str">
        <f>IF(B56="F"," ",IF(COUNTA(C56:P56)&gt;=6,R56," "))</f>
        <v> </v>
      </c>
      <c r="W56" s="125">
        <f>IF(B56="F",IF(COUNTA(C56:P56)&gt;=6,R56," ")," ")</f>
        <v>37.25</v>
      </c>
      <c r="X56" s="112">
        <f aca="true" t="shared" si="20" ref="X56:X94">IF((COUNT(C56:P56))&lt;1,"",(COUNT(C56:P56)))</f>
        <v>8</v>
      </c>
      <c r="Y56" s="16"/>
    </row>
    <row r="57" spans="1:25" ht="12.75">
      <c r="A57" s="166" t="s">
        <v>88</v>
      </c>
      <c r="B57" s="167" t="s">
        <v>76</v>
      </c>
      <c r="C57" s="12">
        <v>34</v>
      </c>
      <c r="D57" s="12">
        <v>38</v>
      </c>
      <c r="E57" s="12">
        <v>38</v>
      </c>
      <c r="F57" s="12">
        <v>43</v>
      </c>
      <c r="G57" s="12">
        <v>42</v>
      </c>
      <c r="H57" s="12">
        <v>39</v>
      </c>
      <c r="I57" s="12">
        <v>41</v>
      </c>
      <c r="J57" s="12">
        <v>56</v>
      </c>
      <c r="K57" s="12">
        <v>54</v>
      </c>
      <c r="L57" s="12"/>
      <c r="M57" s="12"/>
      <c r="N57" s="12"/>
      <c r="O57" s="12"/>
      <c r="P57" s="12"/>
      <c r="Q57" s="1"/>
      <c r="R57" s="72">
        <f t="shared" si="17"/>
        <v>42.77777777777778</v>
      </c>
      <c r="S57" s="70"/>
      <c r="T57" s="113">
        <f t="shared" si="18"/>
        <v>56</v>
      </c>
      <c r="U57" s="114" t="str">
        <f t="shared" si="19"/>
        <v> </v>
      </c>
      <c r="V57" s="126">
        <f>IF(B57="F"," ",IF(COUNTA(C57:P57)&gt;=6,R57," "))</f>
        <v>42.77777777777778</v>
      </c>
      <c r="W57" s="127" t="str">
        <f>IF(B57="F",IF(COUNTA(C57:P57)&gt;=6,R57," ")," ")</f>
        <v> </v>
      </c>
      <c r="X57" s="117">
        <f t="shared" si="20"/>
        <v>9</v>
      </c>
      <c r="Y57" s="14"/>
    </row>
    <row r="58" spans="1:25" ht="12.75">
      <c r="A58" s="168" t="s">
        <v>280</v>
      </c>
      <c r="B58" s="167" t="s">
        <v>37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"/>
      <c r="R58" s="72">
        <f t="shared" si="17"/>
      </c>
      <c r="S58" s="70"/>
      <c r="T58" s="113">
        <f t="shared" si="18"/>
      </c>
      <c r="U58" s="114">
        <f t="shared" si="19"/>
      </c>
      <c r="V58" s="126" t="str">
        <f aca="true" t="shared" si="21" ref="V58:V94">IF(B58="F"," ",IF(COUNTA(C58:P58)&gt;=6,R58," "))</f>
        <v> </v>
      </c>
      <c r="W58" s="127" t="str">
        <f aca="true" t="shared" si="22" ref="W58:W94">IF(B58="F",IF(COUNTA(C58:P58)&gt;=6,R58," ")," ")</f>
        <v> </v>
      </c>
      <c r="X58" s="117">
        <f t="shared" si="20"/>
      </c>
      <c r="Y58" s="14"/>
    </row>
    <row r="59" spans="1:25" ht="12.75">
      <c r="A59" s="166" t="s">
        <v>86</v>
      </c>
      <c r="B59" s="167" t="s">
        <v>76</v>
      </c>
      <c r="C59" s="12">
        <v>38</v>
      </c>
      <c r="D59" s="12">
        <v>41</v>
      </c>
      <c r="E59" s="12">
        <v>35</v>
      </c>
      <c r="F59" s="12">
        <v>42</v>
      </c>
      <c r="G59" s="12">
        <v>46</v>
      </c>
      <c r="H59" s="12">
        <v>46</v>
      </c>
      <c r="I59" s="12">
        <v>40</v>
      </c>
      <c r="J59" s="12">
        <v>37</v>
      </c>
      <c r="K59" s="12">
        <v>45</v>
      </c>
      <c r="L59" s="12"/>
      <c r="M59" s="12"/>
      <c r="N59" s="12"/>
      <c r="O59" s="12"/>
      <c r="P59" s="12"/>
      <c r="Q59" s="1"/>
      <c r="R59" s="72">
        <f t="shared" si="17"/>
        <v>41.111111111111114</v>
      </c>
      <c r="S59" s="70"/>
      <c r="T59" s="113">
        <f t="shared" si="18"/>
        <v>46</v>
      </c>
      <c r="U59" s="114" t="str">
        <f t="shared" si="19"/>
        <v> </v>
      </c>
      <c r="V59" s="126">
        <f t="shared" si="21"/>
        <v>41.111111111111114</v>
      </c>
      <c r="W59" s="127" t="str">
        <f t="shared" si="22"/>
        <v> </v>
      </c>
      <c r="X59" s="117">
        <f t="shared" si="20"/>
        <v>9</v>
      </c>
      <c r="Y59" s="14"/>
    </row>
    <row r="60" spans="1:25" ht="12.75">
      <c r="A60" s="166" t="s">
        <v>238</v>
      </c>
      <c r="B60" s="167" t="s">
        <v>76</v>
      </c>
      <c r="C60" s="12">
        <v>40</v>
      </c>
      <c r="D60" s="12">
        <v>44</v>
      </c>
      <c r="E60" s="12">
        <v>35</v>
      </c>
      <c r="F60" s="12">
        <v>39</v>
      </c>
      <c r="G60" s="12">
        <v>33</v>
      </c>
      <c r="H60" s="12">
        <v>41</v>
      </c>
      <c r="I60" s="12">
        <v>43</v>
      </c>
      <c r="J60" s="12">
        <v>44</v>
      </c>
      <c r="K60" s="12">
        <v>43</v>
      </c>
      <c r="L60" s="12"/>
      <c r="M60" s="12"/>
      <c r="N60" s="12"/>
      <c r="O60" s="12"/>
      <c r="P60" s="12"/>
      <c r="Q60" s="1"/>
      <c r="R60" s="72">
        <f t="shared" si="17"/>
        <v>40.22222222222222</v>
      </c>
      <c r="S60" s="70"/>
      <c r="T60" s="113">
        <f t="shared" si="18"/>
        <v>44</v>
      </c>
      <c r="U60" s="114" t="str">
        <f t="shared" si="19"/>
        <v> </v>
      </c>
      <c r="V60" s="126">
        <f t="shared" si="21"/>
        <v>40.22222222222222</v>
      </c>
      <c r="W60" s="127" t="str">
        <f t="shared" si="22"/>
        <v> </v>
      </c>
      <c r="X60" s="117">
        <f t="shared" si="20"/>
        <v>9</v>
      </c>
      <c r="Y60" s="14"/>
    </row>
    <row r="61" spans="1:25" ht="12.75">
      <c r="A61" s="166" t="s">
        <v>87</v>
      </c>
      <c r="B61" s="167" t="s">
        <v>37</v>
      </c>
      <c r="C61" s="12">
        <v>33</v>
      </c>
      <c r="D61" s="12">
        <v>36</v>
      </c>
      <c r="E61" s="12">
        <v>42</v>
      </c>
      <c r="F61" s="12">
        <v>36</v>
      </c>
      <c r="G61" s="12">
        <v>43</v>
      </c>
      <c r="H61" s="12"/>
      <c r="I61" s="12">
        <v>38</v>
      </c>
      <c r="J61" s="12">
        <v>36</v>
      </c>
      <c r="K61" s="12">
        <v>42</v>
      </c>
      <c r="L61" s="12"/>
      <c r="M61" s="12"/>
      <c r="N61" s="12"/>
      <c r="O61" s="12"/>
      <c r="P61" s="12"/>
      <c r="Q61" s="1"/>
      <c r="R61" s="72">
        <f t="shared" si="17"/>
        <v>38.25</v>
      </c>
      <c r="S61" s="70"/>
      <c r="T61" s="113" t="str">
        <f t="shared" si="18"/>
        <v> </v>
      </c>
      <c r="U61" s="114">
        <f t="shared" si="19"/>
        <v>43</v>
      </c>
      <c r="V61" s="126" t="str">
        <f t="shared" si="21"/>
        <v> </v>
      </c>
      <c r="W61" s="127">
        <f t="shared" si="22"/>
        <v>38.25</v>
      </c>
      <c r="X61" s="117">
        <f t="shared" si="20"/>
        <v>8</v>
      </c>
      <c r="Y61" s="14"/>
    </row>
    <row r="62" spans="1:25" ht="12.75">
      <c r="A62" s="168" t="s">
        <v>97</v>
      </c>
      <c r="B62" s="167" t="s">
        <v>76</v>
      </c>
      <c r="C62" s="12"/>
      <c r="D62" s="12"/>
      <c r="E62" s="12">
        <v>44</v>
      </c>
      <c r="F62" s="12">
        <v>44</v>
      </c>
      <c r="G62" s="12">
        <v>42</v>
      </c>
      <c r="H62" s="12">
        <v>41</v>
      </c>
      <c r="I62" s="12"/>
      <c r="J62" s="12">
        <v>39</v>
      </c>
      <c r="K62" s="12">
        <v>46</v>
      </c>
      <c r="L62" s="12"/>
      <c r="M62" s="12"/>
      <c r="N62" s="12"/>
      <c r="O62" s="12"/>
      <c r="P62" s="12"/>
      <c r="Q62" s="1"/>
      <c r="R62" s="72">
        <f t="shared" si="17"/>
        <v>42.666666666666664</v>
      </c>
      <c r="S62" s="70"/>
      <c r="T62" s="113">
        <f t="shared" si="18"/>
        <v>46</v>
      </c>
      <c r="U62" s="114" t="str">
        <f t="shared" si="19"/>
        <v> </v>
      </c>
      <c r="V62" s="126">
        <f t="shared" si="21"/>
        <v>42.666666666666664</v>
      </c>
      <c r="W62" s="127" t="str">
        <f t="shared" si="22"/>
        <v> </v>
      </c>
      <c r="X62" s="117">
        <f t="shared" si="20"/>
        <v>6</v>
      </c>
      <c r="Y62" s="14"/>
    </row>
    <row r="63" spans="1:25" ht="12.75">
      <c r="A63" s="169" t="s">
        <v>93</v>
      </c>
      <c r="B63" s="170" t="s">
        <v>37</v>
      </c>
      <c r="C63" s="12">
        <v>35</v>
      </c>
      <c r="D63" s="12">
        <v>34</v>
      </c>
      <c r="E63" s="12">
        <v>31</v>
      </c>
      <c r="F63" s="12">
        <v>32</v>
      </c>
      <c r="G63" s="12"/>
      <c r="H63" s="12">
        <v>35</v>
      </c>
      <c r="I63" s="12">
        <v>35</v>
      </c>
      <c r="J63" s="12"/>
      <c r="K63" s="12">
        <v>38</v>
      </c>
      <c r="L63" s="12"/>
      <c r="M63" s="12"/>
      <c r="N63" s="12"/>
      <c r="O63" s="12"/>
      <c r="P63" s="12"/>
      <c r="Q63" s="1"/>
      <c r="R63" s="72">
        <f t="shared" si="17"/>
        <v>34.285714285714285</v>
      </c>
      <c r="S63" s="70"/>
      <c r="T63" s="113" t="str">
        <f t="shared" si="18"/>
        <v> </v>
      </c>
      <c r="U63" s="114">
        <f t="shared" si="19"/>
        <v>38</v>
      </c>
      <c r="V63" s="126" t="str">
        <f t="shared" si="21"/>
        <v> </v>
      </c>
      <c r="W63" s="127">
        <f t="shared" si="22"/>
        <v>34.285714285714285</v>
      </c>
      <c r="X63" s="117">
        <f t="shared" si="20"/>
        <v>7</v>
      </c>
      <c r="Y63" s="14"/>
    </row>
    <row r="64" spans="1:25" ht="12.75">
      <c r="A64" s="166" t="s">
        <v>95</v>
      </c>
      <c r="B64" s="167" t="s">
        <v>76</v>
      </c>
      <c r="C64" s="12">
        <v>38</v>
      </c>
      <c r="D64" s="12">
        <v>39</v>
      </c>
      <c r="E64" s="12"/>
      <c r="F64" s="12">
        <v>42</v>
      </c>
      <c r="G64" s="12">
        <v>36</v>
      </c>
      <c r="H64" s="12">
        <v>41</v>
      </c>
      <c r="I64" s="12">
        <v>48</v>
      </c>
      <c r="J64" s="12">
        <v>47</v>
      </c>
      <c r="K64" s="12">
        <v>45</v>
      </c>
      <c r="L64" s="12"/>
      <c r="M64" s="12"/>
      <c r="N64" s="12"/>
      <c r="O64" s="12"/>
      <c r="P64" s="12"/>
      <c r="Q64" s="1"/>
      <c r="R64" s="72">
        <f t="shared" si="17"/>
        <v>42</v>
      </c>
      <c r="S64" s="70"/>
      <c r="T64" s="113">
        <f t="shared" si="18"/>
        <v>48</v>
      </c>
      <c r="U64" s="114" t="str">
        <f t="shared" si="19"/>
        <v> </v>
      </c>
      <c r="V64" s="126">
        <f t="shared" si="21"/>
        <v>42</v>
      </c>
      <c r="W64" s="127" t="str">
        <f t="shared" si="22"/>
        <v> </v>
      </c>
      <c r="X64" s="117">
        <f t="shared" si="20"/>
        <v>8</v>
      </c>
      <c r="Y64" s="14"/>
    </row>
    <row r="65" spans="1:25" ht="12.75">
      <c r="A65" s="166" t="s">
        <v>96</v>
      </c>
      <c r="B65" s="167" t="s">
        <v>37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"/>
      <c r="R65" s="72">
        <f t="shared" si="17"/>
      </c>
      <c r="S65" s="70"/>
      <c r="T65" s="113">
        <f t="shared" si="18"/>
      </c>
      <c r="U65" s="114">
        <f t="shared" si="19"/>
      </c>
      <c r="V65" s="126" t="str">
        <f t="shared" si="21"/>
        <v> </v>
      </c>
      <c r="W65" s="127" t="str">
        <f t="shared" si="22"/>
        <v> </v>
      </c>
      <c r="X65" s="117">
        <f t="shared" si="20"/>
      </c>
      <c r="Y65" s="14"/>
    </row>
    <row r="66" spans="1:25" ht="12.75">
      <c r="A66" s="166" t="s">
        <v>94</v>
      </c>
      <c r="B66" s="167" t="s">
        <v>76</v>
      </c>
      <c r="C66" s="12">
        <v>41</v>
      </c>
      <c r="D66" s="12">
        <v>40</v>
      </c>
      <c r="E66" s="12">
        <v>39</v>
      </c>
      <c r="F66" s="12">
        <v>49</v>
      </c>
      <c r="G66" s="12">
        <v>40</v>
      </c>
      <c r="H66" s="12">
        <v>36</v>
      </c>
      <c r="I66" s="12">
        <v>38</v>
      </c>
      <c r="J66" s="12">
        <v>43</v>
      </c>
      <c r="K66" s="12">
        <v>44</v>
      </c>
      <c r="L66" s="12"/>
      <c r="M66" s="12"/>
      <c r="N66" s="12"/>
      <c r="O66" s="12"/>
      <c r="P66" s="12"/>
      <c r="Q66" s="1"/>
      <c r="R66" s="72">
        <f t="shared" si="17"/>
        <v>41.111111111111114</v>
      </c>
      <c r="S66" s="70"/>
      <c r="T66" s="113">
        <f t="shared" si="18"/>
        <v>49</v>
      </c>
      <c r="U66" s="114" t="str">
        <f t="shared" si="19"/>
        <v> </v>
      </c>
      <c r="V66" s="126">
        <f t="shared" si="21"/>
        <v>41.111111111111114</v>
      </c>
      <c r="W66" s="127" t="str">
        <f t="shared" si="22"/>
        <v> </v>
      </c>
      <c r="X66" s="117">
        <f t="shared" si="20"/>
        <v>9</v>
      </c>
      <c r="Y66" s="14"/>
    </row>
    <row r="67" spans="1:25" ht="12.75">
      <c r="A67" s="166" t="s">
        <v>89</v>
      </c>
      <c r="B67" s="167" t="s">
        <v>37</v>
      </c>
      <c r="C67" s="12"/>
      <c r="D67" s="12"/>
      <c r="E67" s="12">
        <v>31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"/>
      <c r="R67" s="72">
        <f t="shared" si="17"/>
        <v>31</v>
      </c>
      <c r="S67" s="70"/>
      <c r="T67" s="113" t="str">
        <f t="shared" si="18"/>
        <v> </v>
      </c>
      <c r="U67" s="114">
        <f t="shared" si="19"/>
        <v>31</v>
      </c>
      <c r="V67" s="126" t="str">
        <f t="shared" si="21"/>
        <v> </v>
      </c>
      <c r="W67" s="127" t="str">
        <f t="shared" si="22"/>
        <v> </v>
      </c>
      <c r="X67" s="117">
        <f t="shared" si="20"/>
        <v>1</v>
      </c>
      <c r="Y67" s="14"/>
    </row>
    <row r="68" spans="1:25" ht="12.75">
      <c r="A68" s="166" t="s">
        <v>92</v>
      </c>
      <c r="B68" s="167" t="s">
        <v>76</v>
      </c>
      <c r="C68" s="12">
        <v>34</v>
      </c>
      <c r="D68" s="12">
        <v>44</v>
      </c>
      <c r="E68" s="12">
        <v>39</v>
      </c>
      <c r="F68" s="12">
        <v>36</v>
      </c>
      <c r="G68" s="12">
        <v>45</v>
      </c>
      <c r="H68" s="12">
        <v>38</v>
      </c>
      <c r="I68" s="12">
        <v>40</v>
      </c>
      <c r="J68" s="12">
        <v>31</v>
      </c>
      <c r="K68" s="12">
        <v>34</v>
      </c>
      <c r="L68" s="12"/>
      <c r="M68" s="12"/>
      <c r="N68" s="12"/>
      <c r="O68" s="12"/>
      <c r="P68" s="12"/>
      <c r="Q68" s="1"/>
      <c r="R68" s="72">
        <f t="shared" si="17"/>
        <v>37.888888888888886</v>
      </c>
      <c r="S68" s="70"/>
      <c r="T68" s="113">
        <f t="shared" si="18"/>
        <v>45</v>
      </c>
      <c r="U68" s="114" t="str">
        <f t="shared" si="19"/>
        <v> </v>
      </c>
      <c r="V68" s="126">
        <f t="shared" si="21"/>
        <v>37.888888888888886</v>
      </c>
      <c r="W68" s="127" t="str">
        <f t="shared" si="22"/>
        <v> </v>
      </c>
      <c r="X68" s="117">
        <f t="shared" si="20"/>
        <v>9</v>
      </c>
      <c r="Y68" s="14"/>
    </row>
    <row r="69" spans="1:25" ht="13.5" thickBot="1">
      <c r="A69" s="169" t="s">
        <v>91</v>
      </c>
      <c r="B69" s="170" t="s">
        <v>76</v>
      </c>
      <c r="C69" s="12">
        <v>38</v>
      </c>
      <c r="D69" s="12">
        <v>41</v>
      </c>
      <c r="E69" s="12"/>
      <c r="F69" s="12">
        <v>35</v>
      </c>
      <c r="G69" s="12">
        <v>27</v>
      </c>
      <c r="H69" s="12">
        <v>37</v>
      </c>
      <c r="I69" s="12">
        <v>32</v>
      </c>
      <c r="J69" s="12">
        <v>31</v>
      </c>
      <c r="K69" s="12"/>
      <c r="L69" s="12"/>
      <c r="M69" s="12"/>
      <c r="N69" s="12"/>
      <c r="O69" s="12"/>
      <c r="P69" s="12"/>
      <c r="Q69" s="1"/>
      <c r="R69" s="72">
        <f t="shared" si="17"/>
        <v>34.42857142857143</v>
      </c>
      <c r="S69" s="70"/>
      <c r="T69" s="113">
        <f t="shared" si="18"/>
        <v>41</v>
      </c>
      <c r="U69" s="114" t="str">
        <f t="shared" si="19"/>
        <v> </v>
      </c>
      <c r="V69" s="126">
        <f t="shared" si="21"/>
        <v>34.42857142857143</v>
      </c>
      <c r="W69" s="127" t="str">
        <f t="shared" si="22"/>
        <v> </v>
      </c>
      <c r="X69" s="117">
        <f t="shared" si="20"/>
        <v>7</v>
      </c>
      <c r="Y69" s="14"/>
    </row>
    <row r="70" spans="1:25" ht="12.75" hidden="1">
      <c r="A70" s="166"/>
      <c r="B70" s="167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"/>
      <c r="R70" s="72">
        <f t="shared" si="17"/>
      </c>
      <c r="S70" s="70"/>
      <c r="T70" s="113">
        <f t="shared" si="18"/>
      </c>
      <c r="U70" s="114">
        <f t="shared" si="19"/>
      </c>
      <c r="V70" s="126" t="str">
        <f t="shared" si="21"/>
        <v> </v>
      </c>
      <c r="W70" s="127" t="str">
        <f t="shared" si="22"/>
        <v> </v>
      </c>
      <c r="X70" s="117">
        <f t="shared" si="20"/>
      </c>
      <c r="Y70" s="14"/>
    </row>
    <row r="71" spans="1:25" ht="12.75" hidden="1">
      <c r="A71" s="168"/>
      <c r="B71" s="167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"/>
      <c r="R71" s="72">
        <f t="shared" si="17"/>
      </c>
      <c r="S71" s="70"/>
      <c r="T71" s="113">
        <f t="shared" si="18"/>
      </c>
      <c r="U71" s="114">
        <f t="shared" si="19"/>
      </c>
      <c r="V71" s="126" t="str">
        <f t="shared" si="21"/>
        <v> </v>
      </c>
      <c r="W71" s="127" t="str">
        <f t="shared" si="22"/>
        <v> </v>
      </c>
      <c r="X71" s="117">
        <f t="shared" si="20"/>
      </c>
      <c r="Y71" s="14"/>
    </row>
    <row r="72" spans="1:25" ht="12.75" hidden="1">
      <c r="A72" s="166"/>
      <c r="B72" s="167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"/>
      <c r="R72" s="72">
        <f t="shared" si="17"/>
      </c>
      <c r="S72" s="70"/>
      <c r="T72" s="113">
        <f t="shared" si="18"/>
      </c>
      <c r="U72" s="114">
        <f t="shared" si="19"/>
      </c>
      <c r="V72" s="126" t="str">
        <f t="shared" si="21"/>
        <v> </v>
      </c>
      <c r="W72" s="127" t="str">
        <f t="shared" si="22"/>
        <v> </v>
      </c>
      <c r="X72" s="117">
        <f t="shared" si="20"/>
      </c>
      <c r="Y72" s="14"/>
    </row>
    <row r="73" spans="1:25" ht="12.75" hidden="1">
      <c r="A73" s="166"/>
      <c r="B73" s="167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"/>
      <c r="R73" s="72">
        <f t="shared" si="17"/>
      </c>
      <c r="S73" s="70"/>
      <c r="T73" s="113">
        <f t="shared" si="18"/>
      </c>
      <c r="U73" s="114">
        <f t="shared" si="19"/>
      </c>
      <c r="V73" s="126" t="str">
        <f t="shared" si="21"/>
        <v> </v>
      </c>
      <c r="W73" s="127" t="str">
        <f t="shared" si="22"/>
        <v> </v>
      </c>
      <c r="X73" s="117">
        <f t="shared" si="20"/>
      </c>
      <c r="Y73" s="14"/>
    </row>
    <row r="74" spans="1:25" ht="12.75" customHeight="1" hidden="1">
      <c r="A74" s="166"/>
      <c r="B74" s="167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"/>
      <c r="R74" s="72">
        <f t="shared" si="17"/>
      </c>
      <c r="S74" s="70"/>
      <c r="T74" s="113">
        <f t="shared" si="18"/>
      </c>
      <c r="U74" s="114">
        <f t="shared" si="19"/>
      </c>
      <c r="V74" s="126" t="str">
        <f t="shared" si="21"/>
        <v> </v>
      </c>
      <c r="W74" s="127" t="str">
        <f t="shared" si="22"/>
        <v> </v>
      </c>
      <c r="X74" s="117">
        <f t="shared" si="20"/>
      </c>
      <c r="Y74" s="14"/>
    </row>
    <row r="75" spans="1:25" ht="12.75" customHeight="1" hidden="1">
      <c r="A75" s="166"/>
      <c r="B75" s="167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"/>
      <c r="R75" s="72">
        <f t="shared" si="17"/>
      </c>
      <c r="S75" s="70"/>
      <c r="T75" s="113">
        <f t="shared" si="18"/>
      </c>
      <c r="U75" s="114">
        <f t="shared" si="19"/>
      </c>
      <c r="V75" s="126" t="str">
        <f t="shared" si="21"/>
        <v> </v>
      </c>
      <c r="W75" s="127" t="str">
        <f t="shared" si="22"/>
        <v> </v>
      </c>
      <c r="X75" s="117">
        <f t="shared" si="20"/>
      </c>
      <c r="Y75" s="14"/>
    </row>
    <row r="76" spans="1:25" ht="12.75" customHeight="1" hidden="1">
      <c r="A76" s="166"/>
      <c r="B76" s="167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"/>
      <c r="R76" s="72">
        <f t="shared" si="17"/>
      </c>
      <c r="S76" s="70"/>
      <c r="T76" s="113">
        <f t="shared" si="18"/>
      </c>
      <c r="U76" s="114">
        <f t="shared" si="19"/>
      </c>
      <c r="V76" s="126" t="str">
        <f t="shared" si="21"/>
        <v> </v>
      </c>
      <c r="W76" s="127" t="str">
        <f t="shared" si="22"/>
        <v> </v>
      </c>
      <c r="X76" s="117">
        <f t="shared" si="20"/>
      </c>
      <c r="Y76" s="14"/>
    </row>
    <row r="77" spans="1:25" ht="12.75" customHeight="1" hidden="1">
      <c r="A77" s="15"/>
      <c r="B77" s="1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"/>
      <c r="R77" s="72">
        <f t="shared" si="17"/>
      </c>
      <c r="S77" s="70"/>
      <c r="T77" s="113">
        <f t="shared" si="18"/>
      </c>
      <c r="U77" s="114">
        <f t="shared" si="19"/>
      </c>
      <c r="V77" s="126" t="str">
        <f t="shared" si="21"/>
        <v> </v>
      </c>
      <c r="W77" s="127" t="str">
        <f t="shared" si="22"/>
        <v> </v>
      </c>
      <c r="X77" s="117">
        <f t="shared" si="20"/>
      </c>
      <c r="Y77" s="14"/>
    </row>
    <row r="78" spans="1:25" ht="13.5" customHeight="1" hidden="1">
      <c r="A78" s="15"/>
      <c r="B78" s="1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"/>
      <c r="R78" s="72">
        <f t="shared" si="17"/>
      </c>
      <c r="S78" s="70"/>
      <c r="T78" s="113">
        <f t="shared" si="18"/>
      </c>
      <c r="U78" s="114">
        <f t="shared" si="19"/>
      </c>
      <c r="V78" s="126" t="str">
        <f t="shared" si="21"/>
        <v> </v>
      </c>
      <c r="W78" s="127" t="str">
        <f t="shared" si="22"/>
        <v> </v>
      </c>
      <c r="X78" s="117">
        <f t="shared" si="20"/>
      </c>
      <c r="Y78" s="14"/>
    </row>
    <row r="79" spans="1:25" ht="12.75" customHeight="1" hidden="1">
      <c r="A79" s="15"/>
      <c r="B79" s="1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"/>
      <c r="R79" s="72">
        <f t="shared" si="17"/>
      </c>
      <c r="S79" s="70"/>
      <c r="T79" s="113">
        <f t="shared" si="18"/>
      </c>
      <c r="U79" s="114">
        <f t="shared" si="19"/>
      </c>
      <c r="V79" s="126" t="str">
        <f t="shared" si="21"/>
        <v> </v>
      </c>
      <c r="W79" s="127" t="str">
        <f t="shared" si="22"/>
        <v> </v>
      </c>
      <c r="X79" s="117">
        <f t="shared" si="20"/>
      </c>
      <c r="Y79" s="14"/>
    </row>
    <row r="80" spans="1:25" ht="12.75" customHeight="1" hidden="1">
      <c r="A80" s="15"/>
      <c r="B80" s="1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"/>
      <c r="R80" s="72">
        <f t="shared" si="17"/>
      </c>
      <c r="S80" s="70"/>
      <c r="T80" s="113">
        <f t="shared" si="18"/>
      </c>
      <c r="U80" s="114">
        <f t="shared" si="19"/>
      </c>
      <c r="V80" s="126" t="str">
        <f t="shared" si="21"/>
        <v> </v>
      </c>
      <c r="W80" s="127" t="str">
        <f t="shared" si="22"/>
        <v> </v>
      </c>
      <c r="X80" s="117">
        <f t="shared" si="20"/>
      </c>
      <c r="Y80" s="14"/>
    </row>
    <row r="81" spans="1:25" ht="12.75" customHeight="1" hidden="1">
      <c r="A81" s="15"/>
      <c r="B81" s="1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"/>
      <c r="R81" s="72">
        <f t="shared" si="17"/>
      </c>
      <c r="S81" s="70"/>
      <c r="T81" s="113">
        <f t="shared" si="18"/>
      </c>
      <c r="U81" s="114">
        <f t="shared" si="19"/>
      </c>
      <c r="V81" s="126" t="str">
        <f t="shared" si="21"/>
        <v> </v>
      </c>
      <c r="W81" s="127" t="str">
        <f t="shared" si="22"/>
        <v> </v>
      </c>
      <c r="X81" s="117">
        <f t="shared" si="20"/>
      </c>
      <c r="Y81" s="14"/>
    </row>
    <row r="82" spans="1:25" ht="12.75" customHeight="1" hidden="1">
      <c r="A82" s="15"/>
      <c r="B82" s="1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"/>
      <c r="R82" s="72">
        <f t="shared" si="17"/>
      </c>
      <c r="S82" s="70"/>
      <c r="T82" s="113">
        <f t="shared" si="18"/>
      </c>
      <c r="U82" s="114">
        <f t="shared" si="19"/>
      </c>
      <c r="V82" s="126" t="str">
        <f t="shared" si="21"/>
        <v> </v>
      </c>
      <c r="W82" s="127" t="str">
        <f t="shared" si="22"/>
        <v> </v>
      </c>
      <c r="X82" s="117">
        <f t="shared" si="20"/>
      </c>
      <c r="Y82" s="14"/>
    </row>
    <row r="83" spans="1:25" ht="12.75" customHeight="1" hidden="1">
      <c r="A83" s="15"/>
      <c r="B83" s="1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"/>
      <c r="R83" s="72">
        <f t="shared" si="17"/>
      </c>
      <c r="S83" s="70"/>
      <c r="T83" s="113">
        <f t="shared" si="18"/>
      </c>
      <c r="U83" s="114">
        <f t="shared" si="19"/>
      </c>
      <c r="V83" s="126" t="str">
        <f t="shared" si="21"/>
        <v> </v>
      </c>
      <c r="W83" s="127" t="str">
        <f t="shared" si="22"/>
        <v> </v>
      </c>
      <c r="X83" s="117">
        <f t="shared" si="20"/>
      </c>
      <c r="Y83" s="14"/>
    </row>
    <row r="84" spans="1:25" ht="12.75" customHeight="1" hidden="1">
      <c r="A84" s="15"/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"/>
      <c r="R84" s="72">
        <f t="shared" si="17"/>
      </c>
      <c r="S84" s="70"/>
      <c r="T84" s="113">
        <f t="shared" si="18"/>
      </c>
      <c r="U84" s="114">
        <f t="shared" si="19"/>
      </c>
      <c r="V84" s="126" t="str">
        <f t="shared" si="21"/>
        <v> </v>
      </c>
      <c r="W84" s="127" t="str">
        <f t="shared" si="22"/>
        <v> </v>
      </c>
      <c r="X84" s="117">
        <f t="shared" si="20"/>
      </c>
      <c r="Y84" s="14"/>
    </row>
    <row r="85" spans="1:25" ht="12.75" customHeight="1" hidden="1">
      <c r="A85" s="15"/>
      <c r="B85" s="1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"/>
      <c r="R85" s="72">
        <f t="shared" si="17"/>
      </c>
      <c r="S85" s="70"/>
      <c r="T85" s="113">
        <f t="shared" si="18"/>
      </c>
      <c r="U85" s="114">
        <f t="shared" si="19"/>
      </c>
      <c r="V85" s="126" t="str">
        <f t="shared" si="21"/>
        <v> </v>
      </c>
      <c r="W85" s="127" t="str">
        <f t="shared" si="22"/>
        <v> </v>
      </c>
      <c r="X85" s="117">
        <f t="shared" si="20"/>
      </c>
      <c r="Y85" s="14"/>
    </row>
    <row r="86" spans="1:25" ht="12.75" customHeight="1" hidden="1">
      <c r="A86" s="15"/>
      <c r="B86" s="1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"/>
      <c r="R86" s="72">
        <f t="shared" si="17"/>
      </c>
      <c r="S86" s="70"/>
      <c r="T86" s="113">
        <f t="shared" si="18"/>
      </c>
      <c r="U86" s="114">
        <f t="shared" si="19"/>
      </c>
      <c r="V86" s="126" t="str">
        <f t="shared" si="21"/>
        <v> </v>
      </c>
      <c r="W86" s="127" t="str">
        <f t="shared" si="22"/>
        <v> </v>
      </c>
      <c r="X86" s="117">
        <f t="shared" si="20"/>
      </c>
      <c r="Y86" s="14"/>
    </row>
    <row r="87" spans="1:25" ht="12.75" customHeight="1" hidden="1">
      <c r="A87" s="15"/>
      <c r="B87" s="1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"/>
      <c r="R87" s="72">
        <f t="shared" si="17"/>
      </c>
      <c r="S87" s="70"/>
      <c r="T87" s="113">
        <f t="shared" si="18"/>
      </c>
      <c r="U87" s="114">
        <f t="shared" si="19"/>
      </c>
      <c r="V87" s="126" t="str">
        <f t="shared" si="21"/>
        <v> </v>
      </c>
      <c r="W87" s="127" t="str">
        <f t="shared" si="22"/>
        <v> </v>
      </c>
      <c r="X87" s="117">
        <f t="shared" si="20"/>
      </c>
      <c r="Y87" s="14"/>
    </row>
    <row r="88" spans="1:25" ht="12.75" customHeight="1" hidden="1">
      <c r="A88" s="15"/>
      <c r="B88" s="1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"/>
      <c r="R88" s="72">
        <f t="shared" si="17"/>
      </c>
      <c r="S88" s="70"/>
      <c r="T88" s="113">
        <f t="shared" si="18"/>
      </c>
      <c r="U88" s="114">
        <f t="shared" si="19"/>
      </c>
      <c r="V88" s="126" t="str">
        <f t="shared" si="21"/>
        <v> </v>
      </c>
      <c r="W88" s="127" t="str">
        <f t="shared" si="22"/>
        <v> </v>
      </c>
      <c r="X88" s="117">
        <f t="shared" si="20"/>
      </c>
      <c r="Y88" s="14"/>
    </row>
    <row r="89" spans="1:25" ht="12.75" customHeight="1" hidden="1">
      <c r="A89" s="15"/>
      <c r="B89" s="1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"/>
      <c r="R89" s="72">
        <f t="shared" si="17"/>
      </c>
      <c r="S89" s="70"/>
      <c r="T89" s="113">
        <f t="shared" si="18"/>
      </c>
      <c r="U89" s="114">
        <f t="shared" si="19"/>
      </c>
      <c r="V89" s="126" t="str">
        <f t="shared" si="21"/>
        <v> </v>
      </c>
      <c r="W89" s="127" t="str">
        <f t="shared" si="22"/>
        <v> </v>
      </c>
      <c r="X89" s="117">
        <f t="shared" si="20"/>
      </c>
      <c r="Y89" s="14"/>
    </row>
    <row r="90" spans="1:25" ht="12.75" customHeight="1" hidden="1">
      <c r="A90" s="15"/>
      <c r="B90" s="1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"/>
      <c r="R90" s="72">
        <f t="shared" si="17"/>
      </c>
      <c r="S90" s="70"/>
      <c r="T90" s="113">
        <f t="shared" si="18"/>
      </c>
      <c r="U90" s="114">
        <f t="shared" si="19"/>
      </c>
      <c r="V90" s="126" t="str">
        <f t="shared" si="21"/>
        <v> </v>
      </c>
      <c r="W90" s="127" t="str">
        <f t="shared" si="22"/>
        <v> </v>
      </c>
      <c r="X90" s="117">
        <f t="shared" si="20"/>
      </c>
      <c r="Y90" s="14"/>
    </row>
    <row r="91" spans="1:25" ht="12.75" customHeight="1" hidden="1">
      <c r="A91" s="15"/>
      <c r="B91" s="1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"/>
      <c r="R91" s="72">
        <f t="shared" si="17"/>
      </c>
      <c r="S91" s="70"/>
      <c r="T91" s="113">
        <f t="shared" si="18"/>
      </c>
      <c r="U91" s="114">
        <f t="shared" si="19"/>
      </c>
      <c r="V91" s="126" t="str">
        <f t="shared" si="21"/>
        <v> </v>
      </c>
      <c r="W91" s="127" t="str">
        <f t="shared" si="22"/>
        <v> </v>
      </c>
      <c r="X91" s="117">
        <f t="shared" si="20"/>
      </c>
      <c r="Y91" s="14"/>
    </row>
    <row r="92" spans="1:25" ht="12.75" customHeight="1" hidden="1">
      <c r="A92" s="15"/>
      <c r="B92" s="1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"/>
      <c r="R92" s="72">
        <f t="shared" si="17"/>
      </c>
      <c r="S92" s="70"/>
      <c r="T92" s="113">
        <f t="shared" si="18"/>
      </c>
      <c r="U92" s="114">
        <f t="shared" si="19"/>
      </c>
      <c r="V92" s="126" t="str">
        <f t="shared" si="21"/>
        <v> </v>
      </c>
      <c r="W92" s="127" t="str">
        <f t="shared" si="22"/>
        <v> </v>
      </c>
      <c r="X92" s="117">
        <f t="shared" si="20"/>
      </c>
      <c r="Y92" s="14"/>
    </row>
    <row r="93" spans="1:25" ht="12.75" customHeight="1" hidden="1">
      <c r="A93" s="15"/>
      <c r="B93" s="1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"/>
      <c r="R93" s="72">
        <f t="shared" si="17"/>
      </c>
      <c r="S93" s="70"/>
      <c r="T93" s="113">
        <f t="shared" si="18"/>
      </c>
      <c r="U93" s="114">
        <f t="shared" si="19"/>
      </c>
      <c r="V93" s="126" t="str">
        <f t="shared" si="21"/>
        <v> </v>
      </c>
      <c r="W93" s="127" t="str">
        <f t="shared" si="22"/>
        <v> </v>
      </c>
      <c r="X93" s="117">
        <f t="shared" si="20"/>
      </c>
      <c r="Y93" s="14"/>
    </row>
    <row r="94" spans="1:25" ht="13.5" customHeight="1" hidden="1" thickBot="1">
      <c r="A94" s="15"/>
      <c r="B94" s="1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"/>
      <c r="R94" s="73">
        <f t="shared" si="17"/>
      </c>
      <c r="S94" s="70"/>
      <c r="T94" s="118">
        <f t="shared" si="18"/>
      </c>
      <c r="U94" s="119">
        <f t="shared" si="19"/>
      </c>
      <c r="V94" s="126" t="str">
        <f t="shared" si="21"/>
        <v> </v>
      </c>
      <c r="W94" s="127" t="str">
        <f t="shared" si="22"/>
        <v> </v>
      </c>
      <c r="X94" s="120">
        <f t="shared" si="20"/>
      </c>
      <c r="Y94" s="14"/>
    </row>
    <row r="95" spans="1:25" ht="13.5" thickBot="1">
      <c r="A95" s="1"/>
      <c r="B95" s="5"/>
      <c r="C95" s="90">
        <f>IF(SUM(C56:C94)=0,"",SUM(C56:C94))</f>
        <v>363</v>
      </c>
      <c r="D95" s="90">
        <f aca="true" t="shared" si="23" ref="D95:P95">IF(SUM(D56:D94)=0,"",SUM(D56:D94))</f>
        <v>397</v>
      </c>
      <c r="E95" s="90">
        <f t="shared" si="23"/>
        <v>368</v>
      </c>
      <c r="F95" s="6">
        <f t="shared" si="23"/>
        <v>398</v>
      </c>
      <c r="G95" s="6">
        <f t="shared" si="23"/>
        <v>392</v>
      </c>
      <c r="H95" s="6">
        <f t="shared" si="23"/>
        <v>389</v>
      </c>
      <c r="I95" s="90">
        <f>IF(SUM(I56:I94)=0,"",SUM(I56:I94))</f>
        <v>394</v>
      </c>
      <c r="J95" s="6">
        <f t="shared" si="23"/>
        <v>404</v>
      </c>
      <c r="K95" s="6">
        <f t="shared" si="23"/>
        <v>431</v>
      </c>
      <c r="L95" s="6">
        <f t="shared" si="23"/>
      </c>
      <c r="M95" s="90">
        <f t="shared" si="23"/>
      </c>
      <c r="N95" s="6">
        <f t="shared" si="23"/>
      </c>
      <c r="O95" s="6">
        <f t="shared" si="23"/>
      </c>
      <c r="P95" s="6">
        <f t="shared" si="23"/>
      </c>
      <c r="Q95" s="1"/>
      <c r="R95" s="17">
        <f t="shared" si="17"/>
        <v>392.8888888888889</v>
      </c>
      <c r="S95" s="18"/>
      <c r="T95" s="19">
        <f>IF(SUM(T56:T94)&lt;1,"",MAX(T56:T94))</f>
        <v>56</v>
      </c>
      <c r="U95" s="19">
        <f>IF(SUM(U56:U94)&lt;1,"",MAX(U56:U94))</f>
        <v>43</v>
      </c>
      <c r="V95" s="17">
        <f>IF(SUM(V56:V94)&lt;1,"",MAX(V56:V94))</f>
        <v>42.77777777777778</v>
      </c>
      <c r="W95" s="17">
        <f>IF(SUM(W56:W94)&lt;1,"",MAX(W56:W94))</f>
        <v>38.25</v>
      </c>
      <c r="X95" s="19">
        <f>IF((COUNT(C95:P95))&lt;1,"",+COUNT(C95:P95))</f>
        <v>9</v>
      </c>
      <c r="Y95" s="97"/>
    </row>
    <row r="96" spans="1:25" ht="13.5" thickBot="1">
      <c r="A96" s="1"/>
      <c r="B96" s="1"/>
      <c r="C96" s="5" t="s">
        <v>19</v>
      </c>
      <c r="D96" s="5" t="s">
        <v>19</v>
      </c>
      <c r="E96" s="5" t="s">
        <v>19</v>
      </c>
      <c r="F96" s="5" t="s">
        <v>19</v>
      </c>
      <c r="G96" s="5" t="s">
        <v>19</v>
      </c>
      <c r="H96" s="5" t="s">
        <v>19</v>
      </c>
      <c r="I96" s="5" t="s">
        <v>19</v>
      </c>
      <c r="J96" s="5" t="s">
        <v>19</v>
      </c>
      <c r="K96" s="5" t="s">
        <v>19</v>
      </c>
      <c r="L96" s="5" t="s">
        <v>19</v>
      </c>
      <c r="M96" s="5" t="s">
        <v>19</v>
      </c>
      <c r="N96" s="5" t="s">
        <v>19</v>
      </c>
      <c r="O96" s="5" t="s">
        <v>19</v>
      </c>
      <c r="P96" s="5" t="s">
        <v>19</v>
      </c>
      <c r="Q96" s="1"/>
      <c r="R96" s="1"/>
      <c r="S96" s="1"/>
      <c r="T96" s="1"/>
      <c r="U96" s="1"/>
      <c r="V96" s="230" t="s">
        <v>18</v>
      </c>
      <c r="W96" s="231"/>
      <c r="X96" s="106"/>
      <c r="Y96" s="1"/>
    </row>
    <row r="97" spans="1:25" ht="12.75">
      <c r="A97" s="1" t="s">
        <v>47</v>
      </c>
      <c r="B97" s="1"/>
      <c r="C97" s="12">
        <f>'The Wicks'!C43</f>
        <v>353</v>
      </c>
      <c r="D97" s="12">
        <f>Components!D43</f>
        <v>401</v>
      </c>
      <c r="E97" s="12">
        <f>Orleans!D43</f>
        <v>355</v>
      </c>
      <c r="F97" s="12">
        <f>'Double Tops'!F43</f>
        <v>401</v>
      </c>
      <c r="G97" s="12">
        <f>'Offenham RBL'!G43</f>
        <v>356</v>
      </c>
      <c r="H97" s="12">
        <f>'No Hopers'!H43</f>
        <v>419</v>
      </c>
      <c r="I97" s="12">
        <f>Beavers!I43</f>
        <v>389</v>
      </c>
      <c r="J97" s="12">
        <f>'Bowling Stones'!J43</f>
        <v>355</v>
      </c>
      <c r="K97" s="12">
        <f>Dynamos!K43</f>
        <v>394</v>
      </c>
      <c r="L97" s="12"/>
      <c r="M97" s="12"/>
      <c r="N97" s="12"/>
      <c r="O97" s="12"/>
      <c r="P97" s="12"/>
      <c r="Q97" s="1"/>
      <c r="R97" s="1"/>
      <c r="S97" s="1"/>
      <c r="T97" s="1"/>
      <c r="U97" s="1"/>
      <c r="V97" s="1"/>
      <c r="W97" s="1"/>
      <c r="X97" s="1"/>
      <c r="Y97" s="1"/>
    </row>
    <row r="98" spans="1:25" ht="12.75">
      <c r="A98" s="1"/>
      <c r="B98" s="1"/>
      <c r="C98" s="1"/>
      <c r="D98" s="1"/>
      <c r="E98" s="1"/>
      <c r="F98" s="1"/>
      <c r="G98" s="89"/>
      <c r="H98" s="1"/>
      <c r="I98" s="1"/>
      <c r="J98" s="1"/>
      <c r="K98" s="1"/>
      <c r="L98" s="1"/>
      <c r="M98" s="1"/>
      <c r="N98" s="1"/>
      <c r="O98" s="1"/>
      <c r="P98" s="1"/>
      <c r="Q98" s="1"/>
      <c r="R98" s="3" t="s">
        <v>15</v>
      </c>
      <c r="S98" s="4"/>
      <c r="T98" s="1"/>
      <c r="U98" s="1"/>
      <c r="V98" s="1"/>
      <c r="W98" s="1"/>
      <c r="X98" s="1"/>
      <c r="Y98" s="1"/>
    </row>
    <row r="99" spans="1:25" ht="12.75">
      <c r="A99" s="1" t="s">
        <v>42</v>
      </c>
      <c r="B99" s="1"/>
      <c r="C99" s="81" t="str">
        <f>IF(ISNUMBER(C95),IF(ISNUMBER(C97),IF(C95&gt;C97,"Won",IF(C95=C97,"Draw","Lost")),"Error"),IF(ISNUMBER(C97),"Error",IF(C95="",IF(ISTEXT(C97),"",""),"Awarded Awy")))</f>
        <v>Won</v>
      </c>
      <c r="D99" s="81" t="str">
        <f aca="true" t="shared" si="24" ref="D99:M99">IF(ISNUMBER(D95),IF(ISNUMBER(D97),IF(D95&gt;D97,"Won",IF(D95=D97,"Draw","Lost")),"Error"),IF(ISNUMBER(D97),"Error",IF(D95="",IF(ISTEXT(D97),"",""),"Awarded Awy")))</f>
        <v>Lost</v>
      </c>
      <c r="E99" s="81" t="str">
        <f t="shared" si="24"/>
        <v>Won</v>
      </c>
      <c r="F99" s="81" t="str">
        <f t="shared" si="24"/>
        <v>Lost</v>
      </c>
      <c r="G99" s="81" t="str">
        <f t="shared" si="24"/>
        <v>Won</v>
      </c>
      <c r="H99" s="81" t="str">
        <f t="shared" si="24"/>
        <v>Lost</v>
      </c>
      <c r="I99" s="81" t="str">
        <f t="shared" si="24"/>
        <v>Won</v>
      </c>
      <c r="J99" s="81" t="str">
        <f t="shared" si="24"/>
        <v>Won</v>
      </c>
      <c r="K99" s="81" t="str">
        <f t="shared" si="24"/>
        <v>Won</v>
      </c>
      <c r="L99" s="81">
        <f t="shared" si="24"/>
      </c>
      <c r="M99" s="81">
        <f t="shared" si="24"/>
      </c>
      <c r="N99" s="81">
        <f>IF(ISNUMBER(N95),IF(ISNUMBER(N97),IF(N95&gt;N97,"Won",IF(N95=N97,"Draw","Lost")),"Error"),IF(ISNUMBER(N97),"Error",IF(N95="",IF(ISTEXT(N97),"Awarded Hme",""),"Awarded Awy")))</f>
      </c>
      <c r="O99" s="81">
        <f>IF(ISNUMBER(O95),IF(ISNUMBER(O97),IF(O95&gt;O97,"Won",IF(O95=O97,"Draw","Lost")),"Error"),IF(ISNUMBER(O97),"Error",IF(O95="",IF(ISTEXT(O97),"Awarded Hme",""),"Awarded Awy")))</f>
      </c>
      <c r="P99" s="81">
        <f>IF(ISNUMBER(P95),IF(ISNUMBER(P97),IF(P95&gt;P97,"Won",IF(P95=P97,"Draw","Lost")),"Error"),IF(ISNUMBER(P97),"Error",IF(P95="",IF(ISTEXT(P97),"Awarded Hme",""),"Awarded Awy")))</f>
      </c>
      <c r="Q99" s="1"/>
      <c r="R99" s="1" t="s">
        <v>33</v>
      </c>
      <c r="S99" s="5">
        <f>COUNTIF(C99:P99,"Won")</f>
        <v>6</v>
      </c>
      <c r="T99" s="1" t="s">
        <v>7</v>
      </c>
      <c r="U99" s="5">
        <f>COUNTIF(C99:P99,"Draw")</f>
        <v>0</v>
      </c>
      <c r="V99" s="1" t="s">
        <v>9</v>
      </c>
      <c r="W99" s="5">
        <f>COUNTIF(C99:P99,"Lost")</f>
        <v>3</v>
      </c>
      <c r="X99" s="1"/>
      <c r="Y99" s="1"/>
    </row>
    <row r="100" spans="1:25" ht="12.75">
      <c r="A100" s="1" t="s">
        <v>43</v>
      </c>
      <c r="B100" s="1"/>
      <c r="C100" s="81">
        <v>3</v>
      </c>
      <c r="D100" s="81">
        <v>3</v>
      </c>
      <c r="E100" s="81">
        <v>2</v>
      </c>
      <c r="F100" s="81">
        <v>2</v>
      </c>
      <c r="G100" s="81">
        <v>5</v>
      </c>
      <c r="H100" s="81">
        <v>2</v>
      </c>
      <c r="I100" s="81">
        <v>4</v>
      </c>
      <c r="J100" s="81">
        <v>4</v>
      </c>
      <c r="K100" s="81">
        <v>5</v>
      </c>
      <c r="L100" s="81"/>
      <c r="M100" s="81"/>
      <c r="N100" s="81"/>
      <c r="O100" s="81"/>
      <c r="P100" s="81"/>
      <c r="Q100" s="1"/>
      <c r="R100" s="1" t="s">
        <v>43</v>
      </c>
      <c r="S100" s="5">
        <f>SUM(C100:P100)</f>
        <v>30</v>
      </c>
      <c r="T100" s="1"/>
      <c r="U100" s="5"/>
      <c r="V100" s="1"/>
      <c r="W100" s="5"/>
      <c r="X100" s="1"/>
      <c r="Y100" s="1"/>
    </row>
    <row r="101" spans="1:25" ht="12.75">
      <c r="A101" s="1" t="s">
        <v>4</v>
      </c>
      <c r="B101" s="1"/>
      <c r="C101" s="81"/>
      <c r="D101" s="81"/>
      <c r="E101" s="81">
        <v>1</v>
      </c>
      <c r="F101" s="81"/>
      <c r="G101" s="81"/>
      <c r="H101" s="81">
        <v>1</v>
      </c>
      <c r="I101" s="81"/>
      <c r="J101" s="81"/>
      <c r="K101" s="81"/>
      <c r="L101" s="81"/>
      <c r="M101" s="81"/>
      <c r="N101" s="81"/>
      <c r="O101" s="81"/>
      <c r="P101" s="81"/>
      <c r="Q101" s="1"/>
      <c r="R101" s="1" t="s">
        <v>49</v>
      </c>
      <c r="S101" s="5">
        <f>SUM(C101:P101)</f>
        <v>2</v>
      </c>
      <c r="T101" s="1" t="s">
        <v>8</v>
      </c>
      <c r="U101" s="5">
        <f>(COUNT(C97:P97)*6)-(S100+S101)</f>
        <v>22</v>
      </c>
      <c r="V101" s="1"/>
      <c r="W101" s="5"/>
      <c r="X101" s="1"/>
      <c r="Y101" s="1"/>
    </row>
    <row r="102" spans="1:25" ht="12.75">
      <c r="A102" s="1" t="s">
        <v>31</v>
      </c>
      <c r="B102" s="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1"/>
      <c r="R102" s="1" t="s">
        <v>5</v>
      </c>
      <c r="S102" s="5">
        <f>SUM(C102:P102)</f>
        <v>0</v>
      </c>
      <c r="T102" s="1"/>
      <c r="U102" s="5"/>
      <c r="V102" s="1"/>
      <c r="W102" s="5"/>
      <c r="X102" s="1"/>
      <c r="Y102" s="1"/>
    </row>
    <row r="103" spans="1:25" ht="12.75">
      <c r="A103" s="1" t="s">
        <v>6</v>
      </c>
      <c r="B103" s="1"/>
      <c r="C103" s="81">
        <f aca="true" t="shared" si="25" ref="C103:P103">IF(C99="","",IF(C99="Awarded Hme",12,IF(C99="Awarded Awy",0,IF(C99="Won",6,IF(C99="Draw",3,0))+C100+(C101/2)-C102)))</f>
        <v>9</v>
      </c>
      <c r="D103" s="81">
        <f t="shared" si="25"/>
        <v>3</v>
      </c>
      <c r="E103" s="81">
        <f t="shared" si="25"/>
        <v>8.5</v>
      </c>
      <c r="F103" s="81">
        <f t="shared" si="25"/>
        <v>2</v>
      </c>
      <c r="G103" s="81">
        <f t="shared" si="25"/>
        <v>11</v>
      </c>
      <c r="H103" s="81">
        <f t="shared" si="25"/>
        <v>2.5</v>
      </c>
      <c r="I103" s="81">
        <f t="shared" si="25"/>
        <v>10</v>
      </c>
      <c r="J103" s="81">
        <f t="shared" si="25"/>
        <v>10</v>
      </c>
      <c r="K103" s="81">
        <f t="shared" si="25"/>
        <v>11</v>
      </c>
      <c r="L103" s="81">
        <f t="shared" si="25"/>
      </c>
      <c r="M103" s="81">
        <f t="shared" si="25"/>
      </c>
      <c r="N103" s="81">
        <f t="shared" si="25"/>
      </c>
      <c r="O103" s="81">
        <f t="shared" si="25"/>
      </c>
      <c r="P103" s="81">
        <f t="shared" si="25"/>
      </c>
      <c r="Q103" s="1"/>
      <c r="R103" s="1" t="s">
        <v>6</v>
      </c>
      <c r="S103" s="5">
        <f>SUM(C103:P103)</f>
        <v>67</v>
      </c>
      <c r="T103" s="1"/>
      <c r="U103" s="5"/>
      <c r="V103" s="1"/>
      <c r="W103" s="5"/>
      <c r="X103" s="1"/>
      <c r="Y103" s="1"/>
    </row>
    <row r="104" spans="1:2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7.25">
      <c r="A105" s="226" t="s">
        <v>1</v>
      </c>
      <c r="B105" s="227"/>
      <c r="C105" s="227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"/>
    </row>
    <row r="106" spans="1:25" ht="13.5" thickBo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>
      <c r="A107" s="1"/>
      <c r="B107" s="1"/>
      <c r="C107" s="3" t="s">
        <v>16</v>
      </c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 t="s">
        <v>50</v>
      </c>
      <c r="R107" s="1"/>
      <c r="S107" s="1"/>
      <c r="T107" s="228" t="s">
        <v>35</v>
      </c>
      <c r="U107" s="229"/>
      <c r="V107" s="228" t="s">
        <v>17</v>
      </c>
      <c r="W107" s="229"/>
      <c r="X107" s="1"/>
      <c r="Y107" s="1"/>
    </row>
    <row r="108" spans="1:25" ht="13.5" thickBot="1">
      <c r="A108" s="1"/>
      <c r="B108" s="1"/>
      <c r="C108" s="1" t="s">
        <v>33</v>
      </c>
      <c r="D108" s="5">
        <f>S47+S99</f>
        <v>13</v>
      </c>
      <c r="E108" s="1" t="s">
        <v>20</v>
      </c>
      <c r="F108" s="5">
        <f>U47+U99</f>
        <v>0</v>
      </c>
      <c r="G108" s="1" t="s">
        <v>27</v>
      </c>
      <c r="H108" s="5">
        <f>W47+W99</f>
        <v>5</v>
      </c>
      <c r="I108" s="1"/>
      <c r="J108" s="1"/>
      <c r="K108" s="1"/>
      <c r="L108" s="1"/>
      <c r="M108" s="1"/>
      <c r="N108" s="1"/>
      <c r="O108" s="1"/>
      <c r="P108" s="1"/>
      <c r="Q108" s="1" t="s">
        <v>51</v>
      </c>
      <c r="R108" s="1"/>
      <c r="S108" s="1"/>
      <c r="T108" s="7" t="s">
        <v>36</v>
      </c>
      <c r="U108" s="9" t="s">
        <v>48</v>
      </c>
      <c r="V108" s="7" t="s">
        <v>36</v>
      </c>
      <c r="W108" s="9" t="s">
        <v>48</v>
      </c>
      <c r="X108" s="1"/>
      <c r="Y108" s="1"/>
    </row>
    <row r="109" spans="1:25" ht="13.5" thickBot="1">
      <c r="A109" s="1"/>
      <c r="B109" s="1"/>
      <c r="C109" s="1" t="s">
        <v>43</v>
      </c>
      <c r="D109" s="5">
        <f>S48+S100</f>
        <v>66</v>
      </c>
      <c r="E109" s="1"/>
      <c r="F109" s="5"/>
      <c r="G109" s="1"/>
      <c r="H109" s="5"/>
      <c r="I109" s="1"/>
      <c r="J109" s="1"/>
      <c r="K109" s="1"/>
      <c r="L109" s="1"/>
      <c r="M109" s="1"/>
      <c r="N109" s="1"/>
      <c r="O109" s="1"/>
      <c r="P109" s="1"/>
      <c r="Q109" s="1" t="s">
        <v>52</v>
      </c>
      <c r="R109" s="1"/>
      <c r="S109" s="1"/>
      <c r="T109" s="19">
        <f>IF(ISNUMBER(T43),MAX(T43,T95),IF(ISNUMBER(T95),MAX(T43,T95),""))</f>
        <v>56</v>
      </c>
      <c r="U109" s="19">
        <f>IF(ISNUMBER(U43),MAX(U43,U95),IF(ISNUMBER(U95),MAX(U43,U95),""))</f>
        <v>48</v>
      </c>
      <c r="V109" s="17">
        <f>Z43</f>
        <v>43.833333333333336</v>
      </c>
      <c r="W109" s="17">
        <f>AA43</f>
        <v>39</v>
      </c>
      <c r="X109" s="1"/>
      <c r="Y109" s="1"/>
    </row>
    <row r="110" spans="1:25" ht="13.5" thickBot="1">
      <c r="A110" s="1"/>
      <c r="B110" s="1"/>
      <c r="C110" s="1" t="s">
        <v>4</v>
      </c>
      <c r="D110" s="5">
        <f>S49+S101</f>
        <v>3</v>
      </c>
      <c r="E110" s="1" t="s">
        <v>28</v>
      </c>
      <c r="F110" s="5">
        <f>U49+U101</f>
        <v>39</v>
      </c>
      <c r="G110" s="1"/>
      <c r="H110" s="5"/>
      <c r="I110" s="1"/>
      <c r="J110" s="1"/>
      <c r="K110" s="1"/>
      <c r="L110" s="1"/>
      <c r="M110" s="1"/>
      <c r="N110" s="1"/>
      <c r="O110" s="1"/>
      <c r="P110" s="1"/>
      <c r="Q110" s="1" t="s">
        <v>208</v>
      </c>
      <c r="R110" s="1"/>
      <c r="S110" s="1"/>
      <c r="T110" s="1"/>
      <c r="U110" s="1"/>
      <c r="V110" s="1"/>
      <c r="W110" s="1"/>
      <c r="X110" s="1"/>
      <c r="Y110" s="1"/>
    </row>
    <row r="111" spans="1:25" ht="13.5" thickBot="1">
      <c r="A111" s="1"/>
      <c r="B111" s="1"/>
      <c r="C111" s="1" t="s">
        <v>5</v>
      </c>
      <c r="D111" s="5">
        <f>S50+S102</f>
        <v>0</v>
      </c>
      <c r="E111" s="1"/>
      <c r="F111" s="5"/>
      <c r="G111" s="1"/>
      <c r="H111" s="5"/>
      <c r="I111" s="1"/>
      <c r="J111" s="1"/>
      <c r="K111" s="1"/>
      <c r="L111" s="1"/>
      <c r="M111" s="1"/>
      <c r="N111" s="1"/>
      <c r="O111" s="1"/>
      <c r="P111" s="1"/>
      <c r="Q111" s="1" t="s">
        <v>13</v>
      </c>
      <c r="R111" s="1"/>
      <c r="S111" s="1"/>
      <c r="T111" s="128" t="s">
        <v>55</v>
      </c>
      <c r="U111" s="79"/>
      <c r="V111" s="80"/>
      <c r="W111" s="78">
        <f>Y43</f>
        <v>43.833333333333336</v>
      </c>
      <c r="X111" s="1"/>
      <c r="Y111" s="1"/>
    </row>
    <row r="112" spans="1:25" ht="12.75">
      <c r="A112" s="1"/>
      <c r="B112" s="1"/>
      <c r="C112" s="1" t="s">
        <v>6</v>
      </c>
      <c r="D112" s="5">
        <f>S51+S103</f>
        <v>145.5</v>
      </c>
      <c r="E112" s="1"/>
      <c r="F112" s="5"/>
      <c r="G112" s="1" t="s">
        <v>29</v>
      </c>
      <c r="H112" s="5">
        <f>IF(ISNUMBER(X43),IF(ISNUMBER(X95),(X43+X95),X43),IF(ISNUMBER(X95),X95,"None"))</f>
        <v>18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</sheetData>
  <sheetProtection/>
  <mergeCells count="12">
    <mergeCell ref="T54:U54"/>
    <mergeCell ref="V54:W54"/>
    <mergeCell ref="V96:W96"/>
    <mergeCell ref="A105:X105"/>
    <mergeCell ref="T107:U107"/>
    <mergeCell ref="V107:W107"/>
    <mergeCell ref="A1:X1"/>
    <mergeCell ref="R2:S2"/>
    <mergeCell ref="T2:U2"/>
    <mergeCell ref="V2:W2"/>
    <mergeCell ref="V44:W44"/>
    <mergeCell ref="A53:X53"/>
  </mergeCells>
  <conditionalFormatting sqref="B4:B42 B56:B94">
    <cfRule type="cellIs" priority="2" dxfId="309" operator="equal" stopIfTrue="1">
      <formula>"F"</formula>
    </cfRule>
    <cfRule type="cellIs" priority="3" dxfId="310" operator="equal" stopIfTrue="1">
      <formula>"M"</formula>
    </cfRule>
  </conditionalFormatting>
  <conditionalFormatting sqref="O99:P99 C47:P47">
    <cfRule type="cellIs" priority="4" dxfId="18" operator="equal" stopIfTrue="1">
      <formula>"Won"</formula>
    </cfRule>
  </conditionalFormatting>
  <conditionalFormatting sqref="C99:N99">
    <cfRule type="cellIs" priority="1" dxfId="18" operator="equal" stopIfTrue="1">
      <formula>"Won"</formula>
    </cfRule>
  </conditionalFormatting>
  <conditionalFormatting sqref="V4:V42">
    <cfRule type="expression" priority="572" dxfId="7" stopIfTrue="1">
      <formula>$V4=MAX($V$4:$V$42)</formula>
    </cfRule>
  </conditionalFormatting>
  <conditionalFormatting sqref="W4:W42">
    <cfRule type="expression" priority="574" dxfId="6" stopIfTrue="1">
      <formula>$W4=MAX($W$4:$W$42)</formula>
    </cfRule>
  </conditionalFormatting>
  <conditionalFormatting sqref="Z25:AA42 Y4:Y42">
    <cfRule type="expression" priority="576" dxfId="21" stopIfTrue="1">
      <formula>$Y4=MAX($Y$4:$Y$42)</formula>
    </cfRule>
  </conditionalFormatting>
  <conditionalFormatting sqref="C4:P42 R4:S42">
    <cfRule type="cellIs" priority="579" dxfId="10" operator="lessThan" stopIfTrue="1">
      <formula>1</formula>
    </cfRule>
    <cfRule type="expression" priority="580" dxfId="6" stopIfTrue="1">
      <formula>IF($B4="F",(C4=MAX(C$4:C$42)))</formula>
    </cfRule>
    <cfRule type="expression" priority="581" dxfId="8" stopIfTrue="1">
      <formula>IF(OR($B4="M",$B4=""),(C4=MAX(C$4:C$42)))</formula>
    </cfRule>
  </conditionalFormatting>
  <conditionalFormatting sqref="Z4:Z24">
    <cfRule type="expression" priority="591" dxfId="8" stopIfTrue="1">
      <formula>$Z4=MAX($Z$4:$Z$42)</formula>
    </cfRule>
  </conditionalFormatting>
  <conditionalFormatting sqref="AA4:AA24">
    <cfRule type="expression" priority="593" dxfId="9" stopIfTrue="1">
      <formula>$AA4=MAX($AA$4:$AA$42)</formula>
    </cfRule>
  </conditionalFormatting>
  <conditionalFormatting sqref="V56:V94">
    <cfRule type="expression" priority="617" dxfId="7" stopIfTrue="1">
      <formula>$V56=MAX($V$56:$V$94)</formula>
    </cfRule>
  </conditionalFormatting>
  <conditionalFormatting sqref="W56:W94">
    <cfRule type="expression" priority="619" dxfId="6" stopIfTrue="1">
      <formula>$W56=MAX($W$56:$W$94)</formula>
    </cfRule>
  </conditionalFormatting>
  <conditionalFormatting sqref="C56:P94 R56:R94">
    <cfRule type="cellIs" priority="621" dxfId="10" operator="lessThan" stopIfTrue="1">
      <formula>1</formula>
    </cfRule>
    <cfRule type="expression" priority="622" dxfId="6" stopIfTrue="1">
      <formula>IF($B56="F",(C56=MAX(C$56:C$94)))</formula>
    </cfRule>
    <cfRule type="expression" priority="623" dxfId="8" stopIfTrue="1">
      <formula>IF(OR($B56="M",$B56=""),(C56=MAX(C$56:C$94)))</formula>
    </cfRule>
  </conditionalFormatting>
  <conditionalFormatting sqref="T4:T42 T56:T94">
    <cfRule type="expression" priority="633" dxfId="12" stopIfTrue="1">
      <formula>$T4=MAX($T$4:$T$42,$T$56:$T$94)</formula>
    </cfRule>
  </conditionalFormatting>
  <conditionalFormatting sqref="U4:U42 U56:U94">
    <cfRule type="expression" priority="636" dxfId="9" stopIfTrue="1">
      <formula>$U4=MAX($U$4:$U$42,$U$56:$U$94)</formula>
    </cfRule>
  </conditionalFormatting>
  <conditionalFormatting sqref="A4:A42">
    <cfRule type="expression" priority="639" dxfId="0" stopIfTrue="1">
      <formula>(OR($T4=MAX($T$4:$T$42,$T$56:$T$94),$U4=MAX($U$4:$U$42,$U$56:$U$94)))</formula>
    </cfRule>
    <cfRule type="expression" priority="640" dxfId="0" stopIfTrue="1">
      <formula>(OR($V4=MAX($V$56:$V$94),$W4=MAX($W$56:$W$94)))</formula>
    </cfRule>
    <cfRule type="expression" priority="641" dxfId="0" stopIfTrue="1">
      <formula>($Y4=MAX($Y$4:$Y$42))</formula>
    </cfRule>
  </conditionalFormatting>
  <conditionalFormatting sqref="A56:A94">
    <cfRule type="expression" priority="642" dxfId="0" stopIfTrue="1">
      <formula>(OR($T56=MAX($T$4:$T$42,$T$56:$T$94),$U56=MAX($U$4:$U$42,$U$56:$U$94)))</formula>
    </cfRule>
    <cfRule type="expression" priority="643" dxfId="0" stopIfTrue="1">
      <formula>(OR($V56=MAX($V$56:$V$94),$W56=MAX($W$56:$W$94)))</formula>
    </cfRule>
    <cfRule type="expression" priority="644" dxfId="0" stopIfTrue="1">
      <formula>(#REF!=MAX($Y$4:$Y$42))</formula>
    </cfRule>
  </conditionalFormatting>
  <printOptions/>
  <pageMargins left="0.35433070866141736" right="0.15748031496062992" top="0.5118110236220472" bottom="0.1968503937007874" header="0.1968503937007874" footer="0.1968503937007874"/>
  <pageSetup fitToHeight="1" fitToWidth="1" horizontalDpi="600" verticalDpi="600" orientation="landscape" paperSize="10" scale="58" r:id="rId1"/>
  <headerFooter alignWithMargins="0">
    <oddHeader>&amp;L&amp;16Division 2&amp;C&amp;"Verdana,Bold"&amp;16&amp;A&amp;"Verdana,Regular" Skittles Averages&amp;R&amp;16 2021 - 2022 Season</oddHeader>
  </headerFooter>
  <rowBreaks count="1" manualBreakCount="1">
    <brk id="112" max="255" man="1"/>
  </rowBreaks>
  <colBreaks count="1" manualBreakCount="1">
    <brk id="2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F124"/>
  <sheetViews>
    <sheetView zoomScale="75" zoomScaleNormal="75" workbookViewId="0" topLeftCell="A19">
      <selection activeCell="V60" sqref="V60"/>
    </sheetView>
  </sheetViews>
  <sheetFormatPr defaultColWidth="11.00390625" defaultRowHeight="12.75"/>
  <cols>
    <col min="1" max="1" width="18.75390625" style="0" customWidth="1"/>
    <col min="2" max="2" width="3.875" style="0" customWidth="1"/>
    <col min="3" max="11" width="11.75390625" style="0" customWidth="1"/>
    <col min="12" max="16" width="11.75390625" style="0" hidden="1" customWidth="1"/>
    <col min="17" max="17" width="2.125" style="0" customWidth="1"/>
    <col min="18" max="25" width="8.00390625" style="0" customWidth="1"/>
    <col min="26" max="27" width="11.00390625" style="0" customWidth="1"/>
  </cols>
  <sheetData>
    <row r="1" spans="1:32" ht="18" thickBot="1">
      <c r="A1" s="226" t="str">
        <f ca="1">+RIGHT(CELL("filename",A1),LEN(CELL("filename",A1))-FIND("]",CELL("filename",A1)))&amp;" Home"</f>
        <v>Components Home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145"/>
      <c r="Z1" s="145"/>
      <c r="AA1" s="145"/>
      <c r="AB1" s="1"/>
      <c r="AC1" s="1"/>
      <c r="AD1" s="1"/>
      <c r="AE1" s="1"/>
      <c r="AF1" s="1"/>
    </row>
    <row r="2" spans="1:32" ht="13.5" thickBot="1">
      <c r="A2" s="172" t="s">
        <v>75</v>
      </c>
      <c r="B2" s="173" t="s">
        <v>74</v>
      </c>
      <c r="C2" s="153">
        <v>45189</v>
      </c>
      <c r="D2" s="153">
        <v>45203</v>
      </c>
      <c r="E2" s="153">
        <v>45224</v>
      </c>
      <c r="F2" s="153">
        <v>45245</v>
      </c>
      <c r="G2" s="153">
        <v>45364</v>
      </c>
      <c r="H2" s="153">
        <v>45308</v>
      </c>
      <c r="I2" s="153">
        <v>45329</v>
      </c>
      <c r="J2" s="153">
        <v>45343</v>
      </c>
      <c r="K2" s="153">
        <v>45371</v>
      </c>
      <c r="L2" s="93"/>
      <c r="M2" s="93"/>
      <c r="N2" s="164"/>
      <c r="O2" s="164"/>
      <c r="P2" s="164"/>
      <c r="Q2" s="1"/>
      <c r="R2" s="234" t="s">
        <v>2</v>
      </c>
      <c r="S2" s="235"/>
      <c r="T2" s="234" t="s">
        <v>35</v>
      </c>
      <c r="U2" s="235"/>
      <c r="V2" s="234" t="s">
        <v>2</v>
      </c>
      <c r="W2" s="235"/>
      <c r="X2" s="159" t="s">
        <v>38</v>
      </c>
      <c r="Y2" s="160" t="s">
        <v>207</v>
      </c>
      <c r="Z2" s="160" t="s">
        <v>207</v>
      </c>
      <c r="AA2" s="160" t="s">
        <v>207</v>
      </c>
      <c r="AB2" s="1"/>
      <c r="AC2" s="1"/>
      <c r="AD2" s="1"/>
      <c r="AE2" s="1"/>
      <c r="AF2" s="1"/>
    </row>
    <row r="3" spans="1:32" ht="13.5" thickBot="1">
      <c r="A3" s="174" t="str">
        <f ca="1">+RIGHT(CELL("filename",A1),LEN(CELL("filename",A1))-FIND("]",CELL("filename",A1)))</f>
        <v>Components</v>
      </c>
      <c r="B3" s="6" t="s">
        <v>10</v>
      </c>
      <c r="C3" s="152" t="s">
        <v>214</v>
      </c>
      <c r="D3" s="152" t="s">
        <v>215</v>
      </c>
      <c r="E3" s="152" t="s">
        <v>216</v>
      </c>
      <c r="F3" s="152" t="s">
        <v>217</v>
      </c>
      <c r="G3" s="152" t="s">
        <v>213</v>
      </c>
      <c r="H3" s="152" t="s">
        <v>233</v>
      </c>
      <c r="I3" s="152" t="s">
        <v>210</v>
      </c>
      <c r="J3" s="152" t="s">
        <v>211</v>
      </c>
      <c r="K3" s="152" t="s">
        <v>218</v>
      </c>
      <c r="L3" s="6"/>
      <c r="M3" s="6"/>
      <c r="N3" s="6"/>
      <c r="O3" s="6"/>
      <c r="P3" s="6"/>
      <c r="Q3" s="1"/>
      <c r="R3" s="7" t="s">
        <v>3</v>
      </c>
      <c r="S3" s="8" t="s">
        <v>21</v>
      </c>
      <c r="T3" s="7" t="s">
        <v>36</v>
      </c>
      <c r="U3" s="8" t="s">
        <v>48</v>
      </c>
      <c r="V3" s="7" t="s">
        <v>36</v>
      </c>
      <c r="W3" s="9" t="s">
        <v>48</v>
      </c>
      <c r="X3" s="8" t="s">
        <v>25</v>
      </c>
      <c r="Y3" s="10" t="s">
        <v>21</v>
      </c>
      <c r="Z3" s="10" t="s">
        <v>56</v>
      </c>
      <c r="AA3" s="10" t="s">
        <v>62</v>
      </c>
      <c r="AB3" s="1"/>
      <c r="AC3" s="1"/>
      <c r="AD3" s="1"/>
      <c r="AE3" s="1"/>
      <c r="AF3" s="1"/>
    </row>
    <row r="4" spans="1:32" ht="12.75">
      <c r="A4" s="177" t="s">
        <v>102</v>
      </c>
      <c r="B4" s="107" t="s">
        <v>76</v>
      </c>
      <c r="C4" s="11">
        <v>33</v>
      </c>
      <c r="D4" s="11"/>
      <c r="E4" s="11">
        <v>38</v>
      </c>
      <c r="F4" s="11">
        <v>40</v>
      </c>
      <c r="G4" s="11">
        <v>40</v>
      </c>
      <c r="H4" s="11">
        <v>38</v>
      </c>
      <c r="I4" s="11">
        <v>43</v>
      </c>
      <c r="J4" s="11">
        <v>38</v>
      </c>
      <c r="K4" s="11">
        <v>35</v>
      </c>
      <c r="L4" s="12"/>
      <c r="M4" s="12"/>
      <c r="N4" s="12"/>
      <c r="O4" s="12"/>
      <c r="P4" s="12"/>
      <c r="Q4" s="1"/>
      <c r="R4" s="75">
        <f aca="true" t="shared" si="0" ref="R4:R43">IF((COUNT(C4:P4))&lt;1,"",(AVERAGE(C4:P4)))</f>
        <v>38.125</v>
      </c>
      <c r="S4" s="35">
        <f aca="true" t="shared" si="1" ref="S4:S42">IF((COUNT(C4:P4,C56:P56))&lt;1,"",(AVERAGE(C4:P4,C56:P56)))</f>
        <v>38.75</v>
      </c>
      <c r="T4" s="108">
        <f aca="true" t="shared" si="2" ref="T4:T42">IF((COUNT(C4:P4))&lt;1,"",IF(B4="F"," ",MAX(C4:P4)))</f>
        <v>43</v>
      </c>
      <c r="U4" s="109" t="str">
        <f aca="true" t="shared" si="3" ref="U4:U42">IF((COUNT(C4:P4))&lt;1,"",IF(B4="F",MAX(C4:P4)," "))</f>
        <v> </v>
      </c>
      <c r="V4" s="110">
        <f>IF(B4="F"," ",IF(COUNTA(C4:P4)&gt;=6,R4," "))</f>
        <v>38.125</v>
      </c>
      <c r="W4" s="111" t="str">
        <f>IF(B4="F",IF(COUNTA(C4:P4)&gt;=6,R4," ")," ")</f>
        <v> </v>
      </c>
      <c r="X4" s="112">
        <f aca="true" t="shared" si="4" ref="X4:X42">IF((COUNT(C4:P4))&lt;1,"",(COUNT(C4:P4)))</f>
        <v>8</v>
      </c>
      <c r="Y4" s="146">
        <f>IF((COUNT(C4:P4,C56:P56))&lt;6,"",(AVERAGE(C4:P4,C56:P56)))</f>
        <v>38.75</v>
      </c>
      <c r="Z4" s="178">
        <f>IF(B4="F","",Y4)</f>
        <v>38.75</v>
      </c>
      <c r="AA4" s="181">
        <f>IF(B4="F",Y4,"")</f>
      </c>
      <c r="AB4" s="1"/>
      <c r="AC4" s="1"/>
      <c r="AD4" s="1"/>
      <c r="AE4" s="1"/>
      <c r="AF4" s="1"/>
    </row>
    <row r="5" spans="1:32" ht="12.75">
      <c r="A5" s="166" t="s">
        <v>100</v>
      </c>
      <c r="B5" s="167" t="s">
        <v>76</v>
      </c>
      <c r="C5" s="12">
        <v>42</v>
      </c>
      <c r="D5" s="12">
        <v>40</v>
      </c>
      <c r="E5" s="12">
        <v>44</v>
      </c>
      <c r="F5" s="12"/>
      <c r="G5" s="92">
        <v>42</v>
      </c>
      <c r="H5" s="12">
        <v>41</v>
      </c>
      <c r="I5" s="12">
        <v>43</v>
      </c>
      <c r="J5" s="12">
        <v>40</v>
      </c>
      <c r="K5" s="12">
        <v>47</v>
      </c>
      <c r="L5" s="12"/>
      <c r="M5" s="12"/>
      <c r="N5" s="12"/>
      <c r="O5" s="12"/>
      <c r="P5" s="12"/>
      <c r="Q5" s="1"/>
      <c r="R5" s="76">
        <f t="shared" si="0"/>
        <v>42.375</v>
      </c>
      <c r="S5" s="35">
        <f t="shared" si="1"/>
        <v>41.470588235294116</v>
      </c>
      <c r="T5" s="113">
        <f t="shared" si="2"/>
        <v>47</v>
      </c>
      <c r="U5" s="114" t="str">
        <f t="shared" si="3"/>
        <v> </v>
      </c>
      <c r="V5" s="115">
        <f>IF(B5="F"," ",IF(COUNTA(C5:P5)&gt;=6,R5," "))</f>
        <v>42.375</v>
      </c>
      <c r="W5" s="116" t="str">
        <f>IF(B5="F",IF(COUNTA(C5:P5)&gt;=6,R5," ")," ")</f>
        <v> </v>
      </c>
      <c r="X5" s="117">
        <f t="shared" si="4"/>
        <v>8</v>
      </c>
      <c r="Y5" s="147">
        <f>IF((COUNT(C5:P5,C57:P57))&lt;6,"",(AVERAGE(C5:P5,C57:P57)))</f>
        <v>41.470588235294116</v>
      </c>
      <c r="Z5" s="179">
        <f aca="true" t="shared" si="5" ref="Z5:Z24">IF(B5="F","",Y5)</f>
        <v>41.470588235294116</v>
      </c>
      <c r="AA5" s="182">
        <f aca="true" t="shared" si="6" ref="AA5:AA24">IF(B5="F",Y5,"")</f>
      </c>
      <c r="AB5" s="1"/>
      <c r="AC5" s="1"/>
      <c r="AD5" s="1"/>
      <c r="AE5" s="1"/>
      <c r="AF5" s="1"/>
    </row>
    <row r="6" spans="1:32" ht="12.75">
      <c r="A6" s="166" t="s">
        <v>103</v>
      </c>
      <c r="B6" s="167" t="s">
        <v>37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"/>
      <c r="R6" s="76">
        <f t="shared" si="0"/>
      </c>
      <c r="S6" s="35">
        <f t="shared" si="1"/>
      </c>
      <c r="T6" s="113">
        <f t="shared" si="2"/>
      </c>
      <c r="U6" s="114">
        <f t="shared" si="3"/>
      </c>
      <c r="V6" s="115" t="str">
        <f aca="true" t="shared" si="7" ref="V6:V42">IF(B6="F"," ",IF(COUNTA(C6:P6)&gt;=6,R6," "))</f>
        <v> </v>
      </c>
      <c r="W6" s="116" t="str">
        <f aca="true" t="shared" si="8" ref="W6:W42">IF(B6="F",IF(COUNTA(C6:P6)&gt;=6,R6," ")," ")</f>
        <v> </v>
      </c>
      <c r="X6" s="117">
        <f t="shared" si="4"/>
      </c>
      <c r="Y6" s="147">
        <f aca="true" t="shared" si="9" ref="Y6:Y42">IF((COUNT(C6:P6,C58:P58))&lt;6,"",(AVERAGE(C6:P6,C58:P58)))</f>
      </c>
      <c r="Z6" s="179">
        <f t="shared" si="5"/>
      </c>
      <c r="AA6" s="182">
        <f t="shared" si="6"/>
      </c>
      <c r="AB6" s="1"/>
      <c r="AC6" s="1"/>
      <c r="AD6" s="1"/>
      <c r="AE6" s="1"/>
      <c r="AF6" s="1"/>
    </row>
    <row r="7" spans="1:32" ht="12.75">
      <c r="A7" s="168" t="s">
        <v>101</v>
      </c>
      <c r="B7" s="167" t="s">
        <v>76</v>
      </c>
      <c r="C7" s="12">
        <v>44</v>
      </c>
      <c r="D7" s="12">
        <v>46</v>
      </c>
      <c r="E7" s="12">
        <v>36</v>
      </c>
      <c r="F7" s="12"/>
      <c r="G7" s="12">
        <v>39</v>
      </c>
      <c r="H7" s="12">
        <v>43</v>
      </c>
      <c r="I7" s="12">
        <v>31</v>
      </c>
      <c r="J7" s="12">
        <v>41</v>
      </c>
      <c r="K7" s="12"/>
      <c r="L7" s="12"/>
      <c r="M7" s="12"/>
      <c r="N7" s="12"/>
      <c r="O7" s="12"/>
      <c r="P7" s="12"/>
      <c r="Q7" s="1"/>
      <c r="R7" s="76">
        <f t="shared" si="0"/>
        <v>40</v>
      </c>
      <c r="S7" s="35">
        <f t="shared" si="1"/>
        <v>40.90909090909091</v>
      </c>
      <c r="T7" s="113">
        <f t="shared" si="2"/>
        <v>46</v>
      </c>
      <c r="U7" s="114" t="str">
        <f t="shared" si="3"/>
        <v> </v>
      </c>
      <c r="V7" s="115">
        <f t="shared" si="7"/>
        <v>40</v>
      </c>
      <c r="W7" s="116" t="str">
        <f t="shared" si="8"/>
        <v> </v>
      </c>
      <c r="X7" s="117">
        <f t="shared" si="4"/>
        <v>7</v>
      </c>
      <c r="Y7" s="147">
        <f t="shared" si="9"/>
        <v>40.90909090909091</v>
      </c>
      <c r="Z7" s="179">
        <f t="shared" si="5"/>
        <v>40.90909090909091</v>
      </c>
      <c r="AA7" s="182">
        <f t="shared" si="6"/>
      </c>
      <c r="AB7" s="1"/>
      <c r="AC7" s="1"/>
      <c r="AD7" s="1"/>
      <c r="AE7" s="1"/>
      <c r="AF7" s="1"/>
    </row>
    <row r="8" spans="1:32" ht="12.75">
      <c r="A8" s="166" t="s">
        <v>99</v>
      </c>
      <c r="B8" s="167" t="s">
        <v>76</v>
      </c>
      <c r="C8" s="12">
        <v>50</v>
      </c>
      <c r="D8" s="12"/>
      <c r="E8" s="12">
        <v>38</v>
      </c>
      <c r="F8" s="12">
        <v>46</v>
      </c>
      <c r="G8" s="12">
        <v>41</v>
      </c>
      <c r="H8" s="12">
        <v>34</v>
      </c>
      <c r="I8" s="12">
        <v>46</v>
      </c>
      <c r="J8" s="12">
        <v>39</v>
      </c>
      <c r="K8" s="12">
        <v>43</v>
      </c>
      <c r="L8" s="12"/>
      <c r="M8" s="12"/>
      <c r="N8" s="12"/>
      <c r="O8" s="12"/>
      <c r="P8" s="12"/>
      <c r="Q8" s="1"/>
      <c r="R8" s="76">
        <f t="shared" si="0"/>
        <v>42.125</v>
      </c>
      <c r="S8" s="35">
        <f t="shared" si="1"/>
        <v>43.3125</v>
      </c>
      <c r="T8" s="113">
        <f t="shared" si="2"/>
        <v>50</v>
      </c>
      <c r="U8" s="114" t="str">
        <f t="shared" si="3"/>
        <v> </v>
      </c>
      <c r="V8" s="115">
        <f t="shared" si="7"/>
        <v>42.125</v>
      </c>
      <c r="W8" s="116" t="str">
        <f t="shared" si="8"/>
        <v> </v>
      </c>
      <c r="X8" s="117">
        <f t="shared" si="4"/>
        <v>8</v>
      </c>
      <c r="Y8" s="147">
        <f t="shared" si="9"/>
        <v>43.3125</v>
      </c>
      <c r="Z8" s="179">
        <f t="shared" si="5"/>
        <v>43.3125</v>
      </c>
      <c r="AA8" s="182">
        <f t="shared" si="6"/>
      </c>
      <c r="AB8" s="1"/>
      <c r="AC8" s="1"/>
      <c r="AD8" s="1"/>
      <c r="AE8" s="1"/>
      <c r="AF8" s="1"/>
    </row>
    <row r="9" spans="1:32" ht="12.75">
      <c r="A9" s="166" t="s">
        <v>247</v>
      </c>
      <c r="B9" s="167" t="s">
        <v>76</v>
      </c>
      <c r="C9" s="12"/>
      <c r="D9" s="12">
        <v>42</v>
      </c>
      <c r="E9" s="12"/>
      <c r="F9" s="12">
        <v>37</v>
      </c>
      <c r="G9" s="12">
        <v>40</v>
      </c>
      <c r="H9" s="12"/>
      <c r="I9" s="12">
        <v>33</v>
      </c>
      <c r="J9" s="12">
        <v>29</v>
      </c>
      <c r="K9" s="12">
        <v>29</v>
      </c>
      <c r="L9" s="12"/>
      <c r="M9" s="12"/>
      <c r="N9" s="12"/>
      <c r="O9" s="12"/>
      <c r="P9" s="12"/>
      <c r="Q9" s="1"/>
      <c r="R9" s="76">
        <f t="shared" si="0"/>
        <v>35</v>
      </c>
      <c r="S9" s="35">
        <f t="shared" si="1"/>
        <v>33</v>
      </c>
      <c r="T9" s="113">
        <f t="shared" si="2"/>
        <v>42</v>
      </c>
      <c r="U9" s="114" t="str">
        <f t="shared" si="3"/>
        <v> </v>
      </c>
      <c r="V9" s="115">
        <f t="shared" si="7"/>
        <v>35</v>
      </c>
      <c r="W9" s="116" t="str">
        <f t="shared" si="8"/>
        <v> </v>
      </c>
      <c r="X9" s="117">
        <f t="shared" si="4"/>
        <v>6</v>
      </c>
      <c r="Y9" s="147">
        <f t="shared" si="9"/>
        <v>33</v>
      </c>
      <c r="Z9" s="179">
        <f t="shared" si="5"/>
        <v>33</v>
      </c>
      <c r="AA9" s="182">
        <f t="shared" si="6"/>
      </c>
      <c r="AB9" s="1"/>
      <c r="AC9" s="1"/>
      <c r="AD9" s="1"/>
      <c r="AE9" s="1"/>
      <c r="AF9" s="1"/>
    </row>
    <row r="10" spans="1:32" ht="12.75">
      <c r="A10" s="166" t="s">
        <v>111</v>
      </c>
      <c r="B10" s="167" t="s">
        <v>76</v>
      </c>
      <c r="C10" s="12"/>
      <c r="D10" s="12">
        <v>50</v>
      </c>
      <c r="E10" s="12"/>
      <c r="F10" s="12">
        <v>38</v>
      </c>
      <c r="G10" s="12">
        <v>29</v>
      </c>
      <c r="H10" s="12"/>
      <c r="I10" s="12"/>
      <c r="J10" s="12">
        <v>33</v>
      </c>
      <c r="K10" s="12"/>
      <c r="L10" s="12"/>
      <c r="M10" s="12"/>
      <c r="N10" s="12"/>
      <c r="O10" s="12"/>
      <c r="P10" s="12"/>
      <c r="Q10" s="1"/>
      <c r="R10" s="76">
        <f t="shared" si="0"/>
        <v>37.5</v>
      </c>
      <c r="S10" s="35">
        <f t="shared" si="1"/>
        <v>34.333333333333336</v>
      </c>
      <c r="T10" s="113">
        <f t="shared" si="2"/>
        <v>50</v>
      </c>
      <c r="U10" s="114" t="str">
        <f t="shared" si="3"/>
        <v> </v>
      </c>
      <c r="V10" s="115" t="str">
        <f t="shared" si="7"/>
        <v> </v>
      </c>
      <c r="W10" s="116" t="str">
        <f t="shared" si="8"/>
        <v> </v>
      </c>
      <c r="X10" s="117">
        <f t="shared" si="4"/>
        <v>4</v>
      </c>
      <c r="Y10" s="147">
        <f t="shared" si="9"/>
        <v>34.333333333333336</v>
      </c>
      <c r="Z10" s="179">
        <f t="shared" si="5"/>
        <v>34.333333333333336</v>
      </c>
      <c r="AA10" s="182">
        <f t="shared" si="6"/>
      </c>
      <c r="AB10" s="1"/>
      <c r="AC10" s="1"/>
      <c r="AD10" s="1"/>
      <c r="AE10" s="1"/>
      <c r="AF10" s="1"/>
    </row>
    <row r="11" spans="1:32" ht="12.75">
      <c r="A11" s="166" t="s">
        <v>104</v>
      </c>
      <c r="B11" s="167" t="s">
        <v>76</v>
      </c>
      <c r="C11" s="12">
        <v>38</v>
      </c>
      <c r="D11" s="12"/>
      <c r="E11" s="12">
        <v>44</v>
      </c>
      <c r="F11" s="12">
        <v>35</v>
      </c>
      <c r="G11" s="12">
        <v>44</v>
      </c>
      <c r="H11" s="12">
        <v>36</v>
      </c>
      <c r="I11" s="12">
        <v>35</v>
      </c>
      <c r="J11" s="12">
        <v>37</v>
      </c>
      <c r="K11" s="12">
        <v>33</v>
      </c>
      <c r="L11" s="12"/>
      <c r="M11" s="12"/>
      <c r="N11" s="12"/>
      <c r="O11" s="12"/>
      <c r="P11" s="12"/>
      <c r="Q11" s="1"/>
      <c r="R11" s="76">
        <f t="shared" si="0"/>
        <v>37.75</v>
      </c>
      <c r="S11" s="35">
        <f t="shared" si="1"/>
        <v>38.53846153846154</v>
      </c>
      <c r="T11" s="113">
        <f t="shared" si="2"/>
        <v>44</v>
      </c>
      <c r="U11" s="114" t="str">
        <f t="shared" si="3"/>
        <v> </v>
      </c>
      <c r="V11" s="115">
        <f t="shared" si="7"/>
        <v>37.75</v>
      </c>
      <c r="W11" s="116" t="str">
        <f t="shared" si="8"/>
        <v> </v>
      </c>
      <c r="X11" s="117">
        <f t="shared" si="4"/>
        <v>8</v>
      </c>
      <c r="Y11" s="147">
        <f t="shared" si="9"/>
        <v>38.53846153846154</v>
      </c>
      <c r="Z11" s="179">
        <f t="shared" si="5"/>
        <v>38.53846153846154</v>
      </c>
      <c r="AA11" s="182">
        <f t="shared" si="6"/>
      </c>
      <c r="AB11" s="1"/>
      <c r="AC11" s="1"/>
      <c r="AD11" s="1"/>
      <c r="AE11" s="1"/>
      <c r="AF11" s="1"/>
    </row>
    <row r="12" spans="1:32" ht="12.75">
      <c r="A12" s="168" t="s">
        <v>106</v>
      </c>
      <c r="B12" s="167" t="s">
        <v>76</v>
      </c>
      <c r="C12" s="12">
        <v>47</v>
      </c>
      <c r="D12" s="12">
        <v>43</v>
      </c>
      <c r="E12" s="12">
        <v>50</v>
      </c>
      <c r="F12" s="12">
        <v>43</v>
      </c>
      <c r="G12" s="12"/>
      <c r="H12" s="12">
        <v>40</v>
      </c>
      <c r="I12" s="12">
        <v>35</v>
      </c>
      <c r="J12" s="12">
        <v>37</v>
      </c>
      <c r="K12" s="12">
        <v>40</v>
      </c>
      <c r="L12" s="12"/>
      <c r="M12" s="12"/>
      <c r="N12" s="12"/>
      <c r="O12" s="12"/>
      <c r="P12" s="12"/>
      <c r="Q12" s="1"/>
      <c r="R12" s="76">
        <f t="shared" si="0"/>
        <v>41.875</v>
      </c>
      <c r="S12" s="35">
        <f t="shared" si="1"/>
        <v>40.9375</v>
      </c>
      <c r="T12" s="113">
        <f t="shared" si="2"/>
        <v>50</v>
      </c>
      <c r="U12" s="114" t="str">
        <f t="shared" si="3"/>
        <v> </v>
      </c>
      <c r="V12" s="115">
        <f t="shared" si="7"/>
        <v>41.875</v>
      </c>
      <c r="W12" s="116" t="str">
        <f t="shared" si="8"/>
        <v> </v>
      </c>
      <c r="X12" s="117">
        <f t="shared" si="4"/>
        <v>8</v>
      </c>
      <c r="Y12" s="147">
        <f t="shared" si="9"/>
        <v>40.9375</v>
      </c>
      <c r="Z12" s="179">
        <f t="shared" si="5"/>
        <v>40.9375</v>
      </c>
      <c r="AA12" s="182">
        <f t="shared" si="6"/>
      </c>
      <c r="AB12" s="1"/>
      <c r="AC12" s="1"/>
      <c r="AD12" s="1"/>
      <c r="AE12" s="1"/>
      <c r="AF12" s="1"/>
    </row>
    <row r="13" spans="1:32" ht="12.75">
      <c r="A13" s="166" t="s">
        <v>107</v>
      </c>
      <c r="B13" s="167" t="s">
        <v>76</v>
      </c>
      <c r="C13" s="12">
        <v>29</v>
      </c>
      <c r="D13" s="12">
        <v>35</v>
      </c>
      <c r="E13" s="12"/>
      <c r="F13" s="12">
        <v>38</v>
      </c>
      <c r="G13" s="12"/>
      <c r="H13" s="12"/>
      <c r="I13" s="12"/>
      <c r="J13" s="12"/>
      <c r="K13" s="12">
        <v>39</v>
      </c>
      <c r="L13" s="12"/>
      <c r="M13" s="12"/>
      <c r="N13" s="12"/>
      <c r="O13" s="12"/>
      <c r="P13" s="12"/>
      <c r="Q13" s="1"/>
      <c r="R13" s="76">
        <f t="shared" si="0"/>
        <v>35.25</v>
      </c>
      <c r="S13" s="35">
        <f t="shared" si="1"/>
        <v>32.583333333333336</v>
      </c>
      <c r="T13" s="113">
        <f t="shared" si="2"/>
        <v>39</v>
      </c>
      <c r="U13" s="114" t="str">
        <f t="shared" si="3"/>
        <v> </v>
      </c>
      <c r="V13" s="115" t="str">
        <f t="shared" si="7"/>
        <v> </v>
      </c>
      <c r="W13" s="116" t="str">
        <f t="shared" si="8"/>
        <v> </v>
      </c>
      <c r="X13" s="117">
        <f t="shared" si="4"/>
        <v>4</v>
      </c>
      <c r="Y13" s="147">
        <f t="shared" si="9"/>
        <v>32.583333333333336</v>
      </c>
      <c r="Z13" s="179">
        <f t="shared" si="5"/>
        <v>32.583333333333336</v>
      </c>
      <c r="AA13" s="182">
        <f t="shared" si="6"/>
      </c>
      <c r="AB13" s="1"/>
      <c r="AC13" s="1"/>
      <c r="AD13" s="1"/>
      <c r="AE13" s="1"/>
      <c r="AF13" s="1"/>
    </row>
    <row r="14" spans="1:32" ht="12.75">
      <c r="A14" s="169" t="s">
        <v>105</v>
      </c>
      <c r="B14" s="170" t="s">
        <v>76</v>
      </c>
      <c r="C14" s="12">
        <v>39</v>
      </c>
      <c r="D14" s="12">
        <v>40</v>
      </c>
      <c r="E14" s="12">
        <v>40</v>
      </c>
      <c r="F14" s="12">
        <v>36</v>
      </c>
      <c r="G14" s="12">
        <v>44</v>
      </c>
      <c r="H14" s="12">
        <v>39</v>
      </c>
      <c r="I14" s="12">
        <v>41</v>
      </c>
      <c r="J14" s="12">
        <v>46</v>
      </c>
      <c r="K14" s="12">
        <v>37</v>
      </c>
      <c r="L14" s="12"/>
      <c r="M14" s="12"/>
      <c r="N14" s="12"/>
      <c r="O14" s="12"/>
      <c r="P14" s="12"/>
      <c r="Q14" s="1"/>
      <c r="R14" s="76">
        <f t="shared" si="0"/>
        <v>40.22222222222222</v>
      </c>
      <c r="S14" s="35">
        <f t="shared" si="1"/>
        <v>41.333333333333336</v>
      </c>
      <c r="T14" s="113">
        <f t="shared" si="2"/>
        <v>46</v>
      </c>
      <c r="U14" s="114" t="str">
        <f t="shared" si="3"/>
        <v> </v>
      </c>
      <c r="V14" s="115">
        <f t="shared" si="7"/>
        <v>40.22222222222222</v>
      </c>
      <c r="W14" s="116" t="str">
        <f t="shared" si="8"/>
        <v> </v>
      </c>
      <c r="X14" s="117">
        <f t="shared" si="4"/>
        <v>9</v>
      </c>
      <c r="Y14" s="147">
        <f t="shared" si="9"/>
        <v>41.333333333333336</v>
      </c>
      <c r="Z14" s="179">
        <f t="shared" si="5"/>
        <v>41.333333333333336</v>
      </c>
      <c r="AA14" s="182">
        <f t="shared" si="6"/>
      </c>
      <c r="AB14" s="1"/>
      <c r="AC14" s="1"/>
      <c r="AD14" s="1"/>
      <c r="AE14" s="1"/>
      <c r="AF14" s="1"/>
    </row>
    <row r="15" spans="1:32" ht="12.75">
      <c r="A15" s="166" t="s">
        <v>108</v>
      </c>
      <c r="B15" s="167" t="s">
        <v>76</v>
      </c>
      <c r="C15" s="12">
        <v>38</v>
      </c>
      <c r="D15" s="12">
        <v>35</v>
      </c>
      <c r="E15" s="12">
        <v>38</v>
      </c>
      <c r="F15" s="12">
        <v>34</v>
      </c>
      <c r="G15" s="12">
        <v>40</v>
      </c>
      <c r="H15" s="12">
        <v>38</v>
      </c>
      <c r="I15" s="12">
        <v>35</v>
      </c>
      <c r="J15" s="12"/>
      <c r="K15" s="12">
        <v>41</v>
      </c>
      <c r="L15" s="12"/>
      <c r="M15" s="12"/>
      <c r="N15" s="12"/>
      <c r="O15" s="12"/>
      <c r="P15" s="12"/>
      <c r="Q15" s="1"/>
      <c r="R15" s="76">
        <f t="shared" si="0"/>
        <v>37.375</v>
      </c>
      <c r="S15" s="35">
        <f t="shared" si="1"/>
        <v>36.61538461538461</v>
      </c>
      <c r="T15" s="113">
        <f t="shared" si="2"/>
        <v>41</v>
      </c>
      <c r="U15" s="114" t="str">
        <f t="shared" si="3"/>
        <v> </v>
      </c>
      <c r="V15" s="115">
        <f t="shared" si="7"/>
        <v>37.375</v>
      </c>
      <c r="W15" s="116" t="str">
        <f t="shared" si="8"/>
        <v> </v>
      </c>
      <c r="X15" s="117">
        <f t="shared" si="4"/>
        <v>8</v>
      </c>
      <c r="Y15" s="147">
        <f t="shared" si="9"/>
        <v>36.61538461538461</v>
      </c>
      <c r="Z15" s="179">
        <f t="shared" si="5"/>
        <v>36.61538461538461</v>
      </c>
      <c r="AA15" s="182">
        <f t="shared" si="6"/>
      </c>
      <c r="AB15" s="1"/>
      <c r="AC15" s="1"/>
      <c r="AD15" s="1"/>
      <c r="AE15" s="1"/>
      <c r="AF15" s="1"/>
    </row>
    <row r="16" spans="1:32" ht="12.75">
      <c r="A16" s="166" t="s">
        <v>109</v>
      </c>
      <c r="B16" s="167" t="s">
        <v>76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"/>
      <c r="R16" s="76">
        <f t="shared" si="0"/>
      </c>
      <c r="S16" s="35">
        <f t="shared" si="1"/>
      </c>
      <c r="T16" s="113">
        <f t="shared" si="2"/>
      </c>
      <c r="U16" s="114">
        <f t="shared" si="3"/>
      </c>
      <c r="V16" s="115" t="str">
        <f t="shared" si="7"/>
        <v> </v>
      </c>
      <c r="W16" s="116" t="str">
        <f t="shared" si="8"/>
        <v> </v>
      </c>
      <c r="X16" s="117">
        <f t="shared" si="4"/>
      </c>
      <c r="Y16" s="147">
        <f t="shared" si="9"/>
      </c>
      <c r="Z16" s="179">
        <f t="shared" si="5"/>
      </c>
      <c r="AA16" s="182">
        <f t="shared" si="6"/>
      </c>
      <c r="AB16" s="1"/>
      <c r="AC16" s="1"/>
      <c r="AD16" s="1"/>
      <c r="AE16" s="1"/>
      <c r="AF16" s="1"/>
    </row>
    <row r="17" spans="1:32" ht="12.75">
      <c r="A17" s="166" t="s">
        <v>98</v>
      </c>
      <c r="B17" s="167" t="s">
        <v>76</v>
      </c>
      <c r="C17" s="12">
        <v>47</v>
      </c>
      <c r="D17" s="12">
        <v>38</v>
      </c>
      <c r="E17" s="12">
        <v>37</v>
      </c>
      <c r="F17" s="12">
        <v>32</v>
      </c>
      <c r="G17" s="12"/>
      <c r="H17" s="12">
        <v>42</v>
      </c>
      <c r="I17" s="12">
        <v>41</v>
      </c>
      <c r="J17" s="12">
        <v>41</v>
      </c>
      <c r="K17" s="12">
        <v>41</v>
      </c>
      <c r="L17" s="12"/>
      <c r="M17" s="12"/>
      <c r="N17" s="12"/>
      <c r="O17" s="12"/>
      <c r="P17" s="12"/>
      <c r="Q17" s="1"/>
      <c r="R17" s="76">
        <f t="shared" si="0"/>
        <v>39.875</v>
      </c>
      <c r="S17" s="35">
        <f t="shared" si="1"/>
        <v>40</v>
      </c>
      <c r="T17" s="113">
        <f t="shared" si="2"/>
        <v>47</v>
      </c>
      <c r="U17" s="114" t="str">
        <f t="shared" si="3"/>
        <v> </v>
      </c>
      <c r="V17" s="115">
        <f t="shared" si="7"/>
        <v>39.875</v>
      </c>
      <c r="W17" s="116" t="str">
        <f t="shared" si="8"/>
        <v> </v>
      </c>
      <c r="X17" s="117">
        <f t="shared" si="4"/>
        <v>8</v>
      </c>
      <c r="Y17" s="147">
        <f t="shared" si="9"/>
        <v>40</v>
      </c>
      <c r="Z17" s="179">
        <f t="shared" si="5"/>
        <v>40</v>
      </c>
      <c r="AA17" s="182">
        <f t="shared" si="6"/>
      </c>
      <c r="AB17" s="1"/>
      <c r="AC17" s="1"/>
      <c r="AD17" s="1"/>
      <c r="AE17" s="1"/>
      <c r="AF17" s="1"/>
    </row>
    <row r="18" spans="1:32" ht="12.75">
      <c r="A18" s="166" t="s">
        <v>110</v>
      </c>
      <c r="B18" s="167" t="s">
        <v>76</v>
      </c>
      <c r="C18" s="12"/>
      <c r="D18" s="12">
        <v>32</v>
      </c>
      <c r="E18" s="12">
        <v>44</v>
      </c>
      <c r="F18" s="12"/>
      <c r="G18" s="12">
        <v>39</v>
      </c>
      <c r="H18" s="12"/>
      <c r="I18" s="12"/>
      <c r="J18" s="12"/>
      <c r="K18" s="12"/>
      <c r="L18" s="12"/>
      <c r="M18" s="12"/>
      <c r="N18" s="12"/>
      <c r="O18" s="12"/>
      <c r="P18" s="12"/>
      <c r="Q18" s="1"/>
      <c r="R18" s="76">
        <f t="shared" si="0"/>
        <v>38.333333333333336</v>
      </c>
      <c r="S18" s="35">
        <f t="shared" si="1"/>
        <v>36.916666666666664</v>
      </c>
      <c r="T18" s="113">
        <f t="shared" si="2"/>
        <v>44</v>
      </c>
      <c r="U18" s="114" t="str">
        <f t="shared" si="3"/>
        <v> </v>
      </c>
      <c r="V18" s="115" t="str">
        <f t="shared" si="7"/>
        <v> </v>
      </c>
      <c r="W18" s="116" t="str">
        <f t="shared" si="8"/>
        <v> </v>
      </c>
      <c r="X18" s="117">
        <f t="shared" si="4"/>
        <v>3</v>
      </c>
      <c r="Y18" s="147">
        <f t="shared" si="9"/>
        <v>36.916666666666664</v>
      </c>
      <c r="Z18" s="179">
        <f t="shared" si="5"/>
        <v>36.916666666666664</v>
      </c>
      <c r="AA18" s="182">
        <f t="shared" si="6"/>
      </c>
      <c r="AB18" s="1"/>
      <c r="AC18" s="1"/>
      <c r="AD18" s="1"/>
      <c r="AE18" s="1"/>
      <c r="AF18" s="1"/>
    </row>
    <row r="19" spans="1:32" ht="13.5" thickBot="1">
      <c r="A19" s="166" t="s">
        <v>112</v>
      </c>
      <c r="B19" s="167" t="s">
        <v>76</v>
      </c>
      <c r="C19" s="12"/>
      <c r="D19" s="12"/>
      <c r="E19" s="12"/>
      <c r="F19" s="12"/>
      <c r="G19" s="12"/>
      <c r="H19" s="12">
        <v>47</v>
      </c>
      <c r="I19" s="12"/>
      <c r="J19" s="12"/>
      <c r="K19" s="12"/>
      <c r="L19" s="12"/>
      <c r="M19" s="12"/>
      <c r="N19" s="12"/>
      <c r="O19" s="12"/>
      <c r="P19" s="12"/>
      <c r="Q19" s="1"/>
      <c r="R19" s="76">
        <f t="shared" si="0"/>
        <v>47</v>
      </c>
      <c r="S19" s="35">
        <f t="shared" si="1"/>
        <v>45</v>
      </c>
      <c r="T19" s="113">
        <f t="shared" si="2"/>
        <v>47</v>
      </c>
      <c r="U19" s="114" t="str">
        <f t="shared" si="3"/>
        <v> </v>
      </c>
      <c r="V19" s="115" t="str">
        <f t="shared" si="7"/>
        <v> </v>
      </c>
      <c r="W19" s="116" t="str">
        <f t="shared" si="8"/>
        <v> </v>
      </c>
      <c r="X19" s="117">
        <f t="shared" si="4"/>
        <v>1</v>
      </c>
      <c r="Y19" s="147">
        <f t="shared" si="9"/>
      </c>
      <c r="Z19" s="179">
        <f t="shared" si="5"/>
      </c>
      <c r="AA19" s="182">
        <f t="shared" si="6"/>
      </c>
      <c r="AB19" s="1"/>
      <c r="AC19" s="1"/>
      <c r="AD19" s="1"/>
      <c r="AE19" s="1"/>
      <c r="AF19" s="1"/>
    </row>
    <row r="20" spans="1:32" ht="12.75" hidden="1">
      <c r="A20" s="166"/>
      <c r="B20" s="167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"/>
      <c r="R20" s="76">
        <f t="shared" si="0"/>
      </c>
      <c r="S20" s="35">
        <f t="shared" si="1"/>
      </c>
      <c r="T20" s="113">
        <f t="shared" si="2"/>
      </c>
      <c r="U20" s="114">
        <f t="shared" si="3"/>
      </c>
      <c r="V20" s="115" t="str">
        <f t="shared" si="7"/>
        <v> </v>
      </c>
      <c r="W20" s="116" t="str">
        <f t="shared" si="8"/>
        <v> </v>
      </c>
      <c r="X20" s="117">
        <f t="shared" si="4"/>
      </c>
      <c r="Y20" s="147">
        <f t="shared" si="9"/>
      </c>
      <c r="Z20" s="179">
        <f t="shared" si="5"/>
      </c>
      <c r="AA20" s="182">
        <f t="shared" si="6"/>
      </c>
      <c r="AB20" s="1"/>
      <c r="AC20" s="1"/>
      <c r="AD20" s="1"/>
      <c r="AE20" s="1"/>
      <c r="AF20" s="1"/>
    </row>
    <row r="21" spans="1:32" ht="12.75" hidden="1">
      <c r="A21" s="168"/>
      <c r="B21" s="167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"/>
      <c r="R21" s="76">
        <f t="shared" si="0"/>
      </c>
      <c r="S21" s="35">
        <f t="shared" si="1"/>
      </c>
      <c r="T21" s="113">
        <f t="shared" si="2"/>
      </c>
      <c r="U21" s="114">
        <f t="shared" si="3"/>
      </c>
      <c r="V21" s="115" t="str">
        <f t="shared" si="7"/>
        <v> </v>
      </c>
      <c r="W21" s="116" t="str">
        <f t="shared" si="8"/>
        <v> </v>
      </c>
      <c r="X21" s="117">
        <f t="shared" si="4"/>
      </c>
      <c r="Y21" s="147">
        <f t="shared" si="9"/>
      </c>
      <c r="Z21" s="179">
        <f t="shared" si="5"/>
      </c>
      <c r="AA21" s="182">
        <f t="shared" si="6"/>
      </c>
      <c r="AB21" s="1"/>
      <c r="AC21" s="1"/>
      <c r="AD21" s="1"/>
      <c r="AE21" s="1"/>
      <c r="AF21" s="1"/>
    </row>
    <row r="22" spans="1:32" ht="12.75" hidden="1">
      <c r="A22" s="169"/>
      <c r="B22" s="170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"/>
      <c r="R22" s="76">
        <f t="shared" si="0"/>
      </c>
      <c r="S22" s="35">
        <f t="shared" si="1"/>
      </c>
      <c r="T22" s="113">
        <f t="shared" si="2"/>
      </c>
      <c r="U22" s="114">
        <f t="shared" si="3"/>
      </c>
      <c r="V22" s="115" t="str">
        <f t="shared" si="7"/>
        <v> </v>
      </c>
      <c r="W22" s="116" t="str">
        <f t="shared" si="8"/>
        <v> </v>
      </c>
      <c r="X22" s="117">
        <f t="shared" si="4"/>
      </c>
      <c r="Y22" s="147">
        <f t="shared" si="9"/>
      </c>
      <c r="Z22" s="179">
        <f t="shared" si="5"/>
      </c>
      <c r="AA22" s="182">
        <f t="shared" si="6"/>
      </c>
      <c r="AB22" s="1"/>
      <c r="AC22" s="1"/>
      <c r="AD22" s="1"/>
      <c r="AE22" s="1"/>
      <c r="AF22" s="1"/>
    </row>
    <row r="23" spans="1:32" ht="12.75" customHeight="1" hidden="1">
      <c r="A23" s="166"/>
      <c r="B23" s="167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"/>
      <c r="R23" s="76">
        <f t="shared" si="0"/>
      </c>
      <c r="S23" s="35">
        <f t="shared" si="1"/>
      </c>
      <c r="T23" s="113">
        <f t="shared" si="2"/>
      </c>
      <c r="U23" s="114">
        <f t="shared" si="3"/>
      </c>
      <c r="V23" s="115" t="str">
        <f t="shared" si="7"/>
        <v> </v>
      </c>
      <c r="W23" s="116" t="str">
        <f t="shared" si="8"/>
        <v> </v>
      </c>
      <c r="X23" s="117">
        <f t="shared" si="4"/>
      </c>
      <c r="Y23" s="147">
        <f t="shared" si="9"/>
      </c>
      <c r="Z23" s="179">
        <f t="shared" si="5"/>
      </c>
      <c r="AA23" s="182">
        <f t="shared" si="6"/>
      </c>
      <c r="AB23" s="1"/>
      <c r="AC23" s="1"/>
      <c r="AD23" s="1"/>
      <c r="AE23" s="1"/>
      <c r="AF23" s="1"/>
    </row>
    <row r="24" spans="1:32" ht="12.75" customHeight="1" hidden="1">
      <c r="A24" s="166"/>
      <c r="B24" s="167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"/>
      <c r="R24" s="76">
        <f t="shared" si="0"/>
      </c>
      <c r="S24" s="35">
        <f t="shared" si="1"/>
      </c>
      <c r="T24" s="113">
        <f t="shared" si="2"/>
      </c>
      <c r="U24" s="114">
        <f t="shared" si="3"/>
      </c>
      <c r="V24" s="115" t="str">
        <f t="shared" si="7"/>
        <v> </v>
      </c>
      <c r="W24" s="116" t="str">
        <f t="shared" si="8"/>
        <v> </v>
      </c>
      <c r="X24" s="117">
        <f t="shared" si="4"/>
      </c>
      <c r="Y24" s="147">
        <f t="shared" si="9"/>
      </c>
      <c r="Z24" s="179">
        <f t="shared" si="5"/>
      </c>
      <c r="AA24" s="182">
        <f t="shared" si="6"/>
      </c>
      <c r="AB24" s="1"/>
      <c r="AC24" s="1"/>
      <c r="AD24" s="1"/>
      <c r="AE24" s="1"/>
      <c r="AF24" s="1"/>
    </row>
    <row r="25" spans="1:32" ht="12.75" customHeight="1" hidden="1">
      <c r="A25" s="169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"/>
      <c r="R25" s="76">
        <f t="shared" si="0"/>
      </c>
      <c r="S25" s="35">
        <f t="shared" si="1"/>
      </c>
      <c r="T25" s="113">
        <f t="shared" si="2"/>
      </c>
      <c r="U25" s="114">
        <f t="shared" si="3"/>
      </c>
      <c r="V25" s="115" t="str">
        <f t="shared" si="7"/>
        <v> </v>
      </c>
      <c r="W25" s="116" t="str">
        <f t="shared" si="8"/>
        <v> </v>
      </c>
      <c r="X25" s="117">
        <f t="shared" si="4"/>
      </c>
      <c r="Y25" s="147">
        <f t="shared" si="9"/>
      </c>
      <c r="Z25" s="180">
        <f aca="true" t="shared" si="10" ref="Z25:Z42">IF((COUNT(D25:Q25,D77:Q77))&lt;8,"",(AVERAGE(D25:Q25,D77:Q77)))</f>
      </c>
      <c r="AA25" s="182">
        <f aca="true" t="shared" si="11" ref="AA25:AA42">IF((COUNT(E25:R25,E77:R77))&lt;8,"",(AVERAGE(E25:R25,E77:R77)))</f>
      </c>
      <c r="AB25" s="1"/>
      <c r="AC25" s="1"/>
      <c r="AD25" s="1"/>
      <c r="AE25" s="1"/>
      <c r="AF25" s="1"/>
    </row>
    <row r="26" spans="1:32" ht="12.75" customHeight="1" hidden="1">
      <c r="A26" s="15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"/>
      <c r="R26" s="76">
        <f t="shared" si="0"/>
      </c>
      <c r="S26" s="35">
        <f t="shared" si="1"/>
      </c>
      <c r="T26" s="113">
        <f t="shared" si="2"/>
      </c>
      <c r="U26" s="114">
        <f t="shared" si="3"/>
      </c>
      <c r="V26" s="115" t="str">
        <f t="shared" si="7"/>
        <v> </v>
      </c>
      <c r="W26" s="116" t="str">
        <f t="shared" si="8"/>
        <v> </v>
      </c>
      <c r="X26" s="117">
        <f t="shared" si="4"/>
      </c>
      <c r="Y26" s="147">
        <f t="shared" si="9"/>
      </c>
      <c r="Z26" s="180">
        <f t="shared" si="10"/>
      </c>
      <c r="AA26" s="182">
        <f t="shared" si="11"/>
      </c>
      <c r="AB26" s="1"/>
      <c r="AC26" s="1"/>
      <c r="AD26" s="1"/>
      <c r="AE26" s="1"/>
      <c r="AF26" s="1"/>
    </row>
    <row r="27" spans="1:32" ht="12.75" customHeight="1" hidden="1">
      <c r="A27" s="15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"/>
      <c r="R27" s="76">
        <f t="shared" si="0"/>
      </c>
      <c r="S27" s="35">
        <f t="shared" si="1"/>
      </c>
      <c r="T27" s="113">
        <f t="shared" si="2"/>
      </c>
      <c r="U27" s="114">
        <f t="shared" si="3"/>
      </c>
      <c r="V27" s="115" t="str">
        <f t="shared" si="7"/>
        <v> </v>
      </c>
      <c r="W27" s="116" t="str">
        <f t="shared" si="8"/>
        <v> </v>
      </c>
      <c r="X27" s="117">
        <f t="shared" si="4"/>
      </c>
      <c r="Y27" s="147">
        <f t="shared" si="9"/>
      </c>
      <c r="Z27" s="147">
        <f t="shared" si="10"/>
      </c>
      <c r="AA27" s="147">
        <f t="shared" si="11"/>
      </c>
      <c r="AB27" s="1"/>
      <c r="AC27" s="1"/>
      <c r="AD27" s="1"/>
      <c r="AE27" s="1"/>
      <c r="AF27" s="1"/>
    </row>
    <row r="28" spans="1:32" ht="12.75" customHeight="1" hidden="1">
      <c r="A28" s="15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"/>
      <c r="R28" s="76">
        <f t="shared" si="0"/>
      </c>
      <c r="S28" s="35">
        <f t="shared" si="1"/>
      </c>
      <c r="T28" s="113">
        <f t="shared" si="2"/>
      </c>
      <c r="U28" s="114">
        <f t="shared" si="3"/>
      </c>
      <c r="V28" s="115" t="str">
        <f t="shared" si="7"/>
        <v> </v>
      </c>
      <c r="W28" s="116" t="str">
        <f t="shared" si="8"/>
        <v> </v>
      </c>
      <c r="X28" s="117">
        <f t="shared" si="4"/>
      </c>
      <c r="Y28" s="147">
        <f t="shared" si="9"/>
      </c>
      <c r="Z28" s="147">
        <f t="shared" si="10"/>
      </c>
      <c r="AA28" s="147">
        <f t="shared" si="11"/>
      </c>
      <c r="AB28" s="1"/>
      <c r="AC28" s="1"/>
      <c r="AD28" s="1"/>
      <c r="AE28" s="1"/>
      <c r="AF28" s="1"/>
    </row>
    <row r="29" spans="1:32" ht="12.75" customHeight="1" hidden="1">
      <c r="A29" s="15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"/>
      <c r="R29" s="76">
        <f t="shared" si="0"/>
      </c>
      <c r="S29" s="35">
        <f t="shared" si="1"/>
      </c>
      <c r="T29" s="113">
        <f t="shared" si="2"/>
      </c>
      <c r="U29" s="114">
        <f t="shared" si="3"/>
      </c>
      <c r="V29" s="115" t="str">
        <f t="shared" si="7"/>
        <v> </v>
      </c>
      <c r="W29" s="116" t="str">
        <f t="shared" si="8"/>
        <v> </v>
      </c>
      <c r="X29" s="117">
        <f t="shared" si="4"/>
      </c>
      <c r="Y29" s="147">
        <f t="shared" si="9"/>
      </c>
      <c r="Z29" s="147">
        <f t="shared" si="10"/>
      </c>
      <c r="AA29" s="147">
        <f t="shared" si="11"/>
      </c>
      <c r="AB29" s="1"/>
      <c r="AC29" s="1"/>
      <c r="AD29" s="1"/>
      <c r="AE29" s="1"/>
      <c r="AF29" s="1"/>
    </row>
    <row r="30" spans="1:32" ht="12.75" customHeight="1" hidden="1">
      <c r="A30" s="15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"/>
      <c r="R30" s="76">
        <f t="shared" si="0"/>
      </c>
      <c r="S30" s="35">
        <f t="shared" si="1"/>
      </c>
      <c r="T30" s="113">
        <f t="shared" si="2"/>
      </c>
      <c r="U30" s="114">
        <f t="shared" si="3"/>
      </c>
      <c r="V30" s="115" t="str">
        <f t="shared" si="7"/>
        <v> </v>
      </c>
      <c r="W30" s="116" t="str">
        <f t="shared" si="8"/>
        <v> </v>
      </c>
      <c r="X30" s="117">
        <f t="shared" si="4"/>
      </c>
      <c r="Y30" s="147">
        <f t="shared" si="9"/>
      </c>
      <c r="Z30" s="147">
        <f t="shared" si="10"/>
      </c>
      <c r="AA30" s="147">
        <f t="shared" si="11"/>
      </c>
      <c r="AB30" s="1"/>
      <c r="AC30" s="1"/>
      <c r="AD30" s="1"/>
      <c r="AE30" s="1"/>
      <c r="AF30" s="1"/>
    </row>
    <row r="31" spans="1:32" ht="12.75" customHeight="1" hidden="1">
      <c r="A31" s="15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"/>
      <c r="R31" s="76">
        <f t="shared" si="0"/>
      </c>
      <c r="S31" s="35">
        <f t="shared" si="1"/>
      </c>
      <c r="T31" s="113">
        <f t="shared" si="2"/>
      </c>
      <c r="U31" s="114">
        <f t="shared" si="3"/>
      </c>
      <c r="V31" s="115" t="str">
        <f t="shared" si="7"/>
        <v> </v>
      </c>
      <c r="W31" s="116" t="str">
        <f t="shared" si="8"/>
        <v> </v>
      </c>
      <c r="X31" s="117">
        <f t="shared" si="4"/>
      </c>
      <c r="Y31" s="147">
        <f t="shared" si="9"/>
      </c>
      <c r="Z31" s="147">
        <f t="shared" si="10"/>
      </c>
      <c r="AA31" s="147">
        <f t="shared" si="11"/>
      </c>
      <c r="AB31" s="1"/>
      <c r="AC31" s="1"/>
      <c r="AD31" s="1"/>
      <c r="AE31" s="1"/>
      <c r="AF31" s="1"/>
    </row>
    <row r="32" spans="1:32" ht="12.75" customHeight="1" hidden="1">
      <c r="A32" s="15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"/>
      <c r="R32" s="76">
        <f t="shared" si="0"/>
      </c>
      <c r="S32" s="35">
        <f t="shared" si="1"/>
      </c>
      <c r="T32" s="113">
        <f t="shared" si="2"/>
      </c>
      <c r="U32" s="114">
        <f t="shared" si="3"/>
      </c>
      <c r="V32" s="115" t="str">
        <f t="shared" si="7"/>
        <v> </v>
      </c>
      <c r="W32" s="116" t="str">
        <f t="shared" si="8"/>
        <v> </v>
      </c>
      <c r="X32" s="117">
        <f t="shared" si="4"/>
      </c>
      <c r="Y32" s="147">
        <f t="shared" si="9"/>
      </c>
      <c r="Z32" s="147">
        <f t="shared" si="10"/>
      </c>
      <c r="AA32" s="147">
        <f t="shared" si="11"/>
      </c>
      <c r="AB32" s="1"/>
      <c r="AC32" s="1"/>
      <c r="AD32" s="1"/>
      <c r="AE32" s="1"/>
      <c r="AF32" s="1"/>
    </row>
    <row r="33" spans="1:32" ht="12.75" customHeight="1" hidden="1">
      <c r="A33" s="15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"/>
      <c r="R33" s="76">
        <f t="shared" si="0"/>
      </c>
      <c r="S33" s="35">
        <f t="shared" si="1"/>
      </c>
      <c r="T33" s="113">
        <f t="shared" si="2"/>
      </c>
      <c r="U33" s="114">
        <f t="shared" si="3"/>
      </c>
      <c r="V33" s="115" t="str">
        <f t="shared" si="7"/>
        <v> </v>
      </c>
      <c r="W33" s="116" t="str">
        <f t="shared" si="8"/>
        <v> </v>
      </c>
      <c r="X33" s="117">
        <f t="shared" si="4"/>
      </c>
      <c r="Y33" s="147">
        <f t="shared" si="9"/>
      </c>
      <c r="Z33" s="147">
        <f t="shared" si="10"/>
      </c>
      <c r="AA33" s="147">
        <f t="shared" si="11"/>
      </c>
      <c r="AB33" s="1"/>
      <c r="AC33" s="1"/>
      <c r="AD33" s="1"/>
      <c r="AE33" s="1"/>
      <c r="AF33" s="1"/>
    </row>
    <row r="34" spans="1:32" ht="12.75" customHeight="1" hidden="1">
      <c r="A34" s="15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"/>
      <c r="R34" s="76">
        <f t="shared" si="0"/>
      </c>
      <c r="S34" s="35">
        <f t="shared" si="1"/>
      </c>
      <c r="T34" s="113">
        <f t="shared" si="2"/>
      </c>
      <c r="U34" s="114">
        <f t="shared" si="3"/>
      </c>
      <c r="V34" s="115" t="str">
        <f t="shared" si="7"/>
        <v> </v>
      </c>
      <c r="W34" s="116" t="str">
        <f t="shared" si="8"/>
        <v> </v>
      </c>
      <c r="X34" s="117">
        <f t="shared" si="4"/>
      </c>
      <c r="Y34" s="147">
        <f t="shared" si="9"/>
      </c>
      <c r="Z34" s="147">
        <f t="shared" si="10"/>
      </c>
      <c r="AA34" s="147">
        <f t="shared" si="11"/>
      </c>
      <c r="AB34" s="1"/>
      <c r="AC34" s="1"/>
      <c r="AD34" s="1"/>
      <c r="AE34" s="1"/>
      <c r="AF34" s="1"/>
    </row>
    <row r="35" spans="1:32" ht="12.75" customHeight="1" hidden="1">
      <c r="A35" s="15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"/>
      <c r="R35" s="76">
        <f t="shared" si="0"/>
      </c>
      <c r="S35" s="35">
        <f t="shared" si="1"/>
      </c>
      <c r="T35" s="113">
        <f t="shared" si="2"/>
      </c>
      <c r="U35" s="114">
        <f t="shared" si="3"/>
      </c>
      <c r="V35" s="115" t="str">
        <f t="shared" si="7"/>
        <v> </v>
      </c>
      <c r="W35" s="116" t="str">
        <f t="shared" si="8"/>
        <v> </v>
      </c>
      <c r="X35" s="117">
        <f t="shared" si="4"/>
      </c>
      <c r="Y35" s="147">
        <f t="shared" si="9"/>
      </c>
      <c r="Z35" s="147">
        <f t="shared" si="10"/>
      </c>
      <c r="AA35" s="147">
        <f t="shared" si="11"/>
      </c>
      <c r="AB35" s="1"/>
      <c r="AC35" s="1"/>
      <c r="AD35" s="1"/>
      <c r="AE35" s="1"/>
      <c r="AF35" s="1"/>
    </row>
    <row r="36" spans="1:32" ht="12.75" customHeight="1" hidden="1">
      <c r="A36" s="15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"/>
      <c r="R36" s="76">
        <f t="shared" si="0"/>
      </c>
      <c r="S36" s="35">
        <f t="shared" si="1"/>
      </c>
      <c r="T36" s="113">
        <f t="shared" si="2"/>
      </c>
      <c r="U36" s="114">
        <f t="shared" si="3"/>
      </c>
      <c r="V36" s="115" t="str">
        <f t="shared" si="7"/>
        <v> </v>
      </c>
      <c r="W36" s="116" t="str">
        <f t="shared" si="8"/>
        <v> </v>
      </c>
      <c r="X36" s="117">
        <f t="shared" si="4"/>
      </c>
      <c r="Y36" s="147">
        <f t="shared" si="9"/>
      </c>
      <c r="Z36" s="147">
        <f t="shared" si="10"/>
      </c>
      <c r="AA36" s="147">
        <f t="shared" si="11"/>
      </c>
      <c r="AB36" s="1"/>
      <c r="AC36" s="1"/>
      <c r="AD36" s="1"/>
      <c r="AE36" s="1"/>
      <c r="AF36" s="1"/>
    </row>
    <row r="37" spans="1:32" ht="12.75" customHeight="1" hidden="1">
      <c r="A37" s="15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"/>
      <c r="R37" s="76">
        <f t="shared" si="0"/>
      </c>
      <c r="S37" s="35">
        <f t="shared" si="1"/>
      </c>
      <c r="T37" s="113">
        <f t="shared" si="2"/>
      </c>
      <c r="U37" s="114">
        <f t="shared" si="3"/>
      </c>
      <c r="V37" s="115" t="str">
        <f t="shared" si="7"/>
        <v> </v>
      </c>
      <c r="W37" s="116" t="str">
        <f t="shared" si="8"/>
        <v> </v>
      </c>
      <c r="X37" s="117">
        <f t="shared" si="4"/>
      </c>
      <c r="Y37" s="147">
        <f t="shared" si="9"/>
      </c>
      <c r="Z37" s="147">
        <f t="shared" si="10"/>
      </c>
      <c r="AA37" s="147">
        <f t="shared" si="11"/>
      </c>
      <c r="AB37" s="1"/>
      <c r="AC37" s="1"/>
      <c r="AD37" s="1"/>
      <c r="AE37" s="1"/>
      <c r="AF37" s="1"/>
    </row>
    <row r="38" spans="1:32" ht="12.75" customHeight="1" hidden="1">
      <c r="A38" s="15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"/>
      <c r="R38" s="76">
        <f t="shared" si="0"/>
      </c>
      <c r="S38" s="35">
        <f t="shared" si="1"/>
      </c>
      <c r="T38" s="113">
        <f t="shared" si="2"/>
      </c>
      <c r="U38" s="114">
        <f t="shared" si="3"/>
      </c>
      <c r="V38" s="115" t="str">
        <f t="shared" si="7"/>
        <v> </v>
      </c>
      <c r="W38" s="116" t="str">
        <f t="shared" si="8"/>
        <v> </v>
      </c>
      <c r="X38" s="117">
        <f t="shared" si="4"/>
      </c>
      <c r="Y38" s="147">
        <f t="shared" si="9"/>
      </c>
      <c r="Z38" s="147">
        <f t="shared" si="10"/>
      </c>
      <c r="AA38" s="147">
        <f t="shared" si="11"/>
      </c>
      <c r="AB38" s="1"/>
      <c r="AC38" s="1"/>
      <c r="AD38" s="1"/>
      <c r="AE38" s="1"/>
      <c r="AF38" s="1"/>
    </row>
    <row r="39" spans="1:32" ht="12.75" customHeight="1" hidden="1">
      <c r="A39" s="15"/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"/>
      <c r="R39" s="76">
        <f t="shared" si="0"/>
      </c>
      <c r="S39" s="35">
        <f t="shared" si="1"/>
      </c>
      <c r="T39" s="113">
        <f t="shared" si="2"/>
      </c>
      <c r="U39" s="114">
        <f t="shared" si="3"/>
      </c>
      <c r="V39" s="115" t="str">
        <f t="shared" si="7"/>
        <v> </v>
      </c>
      <c r="W39" s="116" t="str">
        <f t="shared" si="8"/>
        <v> </v>
      </c>
      <c r="X39" s="117">
        <f t="shared" si="4"/>
      </c>
      <c r="Y39" s="147">
        <f t="shared" si="9"/>
      </c>
      <c r="Z39" s="147">
        <f t="shared" si="10"/>
      </c>
      <c r="AA39" s="147">
        <f t="shared" si="11"/>
      </c>
      <c r="AB39" s="1"/>
      <c r="AC39" s="1"/>
      <c r="AD39" s="1"/>
      <c r="AE39" s="1"/>
      <c r="AF39" s="1"/>
    </row>
    <row r="40" spans="1:32" ht="12.75" customHeight="1" hidden="1">
      <c r="A40" s="15"/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"/>
      <c r="R40" s="76">
        <f t="shared" si="0"/>
      </c>
      <c r="S40" s="35">
        <f t="shared" si="1"/>
      </c>
      <c r="T40" s="113">
        <f t="shared" si="2"/>
      </c>
      <c r="U40" s="114">
        <f t="shared" si="3"/>
      </c>
      <c r="V40" s="115" t="str">
        <f t="shared" si="7"/>
        <v> </v>
      </c>
      <c r="W40" s="116" t="str">
        <f t="shared" si="8"/>
        <v> </v>
      </c>
      <c r="X40" s="117">
        <f t="shared" si="4"/>
      </c>
      <c r="Y40" s="147">
        <f t="shared" si="9"/>
      </c>
      <c r="Z40" s="147">
        <f t="shared" si="10"/>
      </c>
      <c r="AA40" s="147">
        <f t="shared" si="11"/>
      </c>
      <c r="AB40" s="1"/>
      <c r="AC40" s="1"/>
      <c r="AD40" s="1"/>
      <c r="AE40" s="1"/>
      <c r="AF40" s="1"/>
    </row>
    <row r="41" spans="1:32" ht="12.75" customHeight="1" hidden="1">
      <c r="A41" s="15"/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"/>
      <c r="R41" s="76">
        <f t="shared" si="0"/>
      </c>
      <c r="S41" s="35">
        <f t="shared" si="1"/>
      </c>
      <c r="T41" s="113">
        <f t="shared" si="2"/>
      </c>
      <c r="U41" s="114">
        <f t="shared" si="3"/>
      </c>
      <c r="V41" s="115" t="str">
        <f t="shared" si="7"/>
        <v> </v>
      </c>
      <c r="W41" s="116" t="str">
        <f t="shared" si="8"/>
        <v> </v>
      </c>
      <c r="X41" s="117">
        <f t="shared" si="4"/>
      </c>
      <c r="Y41" s="147">
        <f t="shared" si="9"/>
      </c>
      <c r="Z41" s="147">
        <f t="shared" si="10"/>
      </c>
      <c r="AA41" s="147">
        <f t="shared" si="11"/>
      </c>
      <c r="AB41" s="1"/>
      <c r="AC41" s="1"/>
      <c r="AD41" s="1"/>
      <c r="AE41" s="1"/>
      <c r="AF41" s="1"/>
    </row>
    <row r="42" spans="1:32" ht="13.5" customHeight="1" hidden="1" thickBot="1">
      <c r="A42" s="15"/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"/>
      <c r="R42" s="77">
        <f t="shared" si="0"/>
      </c>
      <c r="S42" s="35">
        <f t="shared" si="1"/>
      </c>
      <c r="T42" s="118">
        <f t="shared" si="2"/>
      </c>
      <c r="U42" s="119">
        <f t="shared" si="3"/>
      </c>
      <c r="V42" s="115" t="str">
        <f t="shared" si="7"/>
        <v> </v>
      </c>
      <c r="W42" s="116" t="str">
        <f t="shared" si="8"/>
        <v> </v>
      </c>
      <c r="X42" s="120">
        <f t="shared" si="4"/>
      </c>
      <c r="Y42" s="147">
        <f t="shared" si="9"/>
      </c>
      <c r="Z42" s="148">
        <f t="shared" si="10"/>
      </c>
      <c r="AA42" s="148">
        <f t="shared" si="11"/>
      </c>
      <c r="AB42" s="1"/>
      <c r="AC42" s="1"/>
      <c r="AD42" s="1"/>
      <c r="AE42" s="1"/>
      <c r="AF42" s="1"/>
    </row>
    <row r="43" spans="1:32" ht="13.5" thickBot="1">
      <c r="A43" s="1"/>
      <c r="B43" s="5"/>
      <c r="C43" s="90">
        <f aca="true" t="shared" si="12" ref="C43:P43">IF(SUM(C4:C42)=0,"",SUM(C4:C42))</f>
        <v>407</v>
      </c>
      <c r="D43" s="90">
        <f>IF(SUM(D4:D42)=0,"",SUM(D4:D42))</f>
        <v>401</v>
      </c>
      <c r="E43" s="90">
        <f>IF(SUM(E4:E42)=0,"",SUM(E4:E42))</f>
        <v>409</v>
      </c>
      <c r="F43" s="90">
        <f t="shared" si="12"/>
        <v>379</v>
      </c>
      <c r="G43" s="90">
        <f>IF(SUM(G4:G42)=0,"",SUM(G4:G42))</f>
        <v>398</v>
      </c>
      <c r="H43" s="90">
        <f t="shared" si="12"/>
        <v>398</v>
      </c>
      <c r="I43" s="90">
        <f t="shared" si="12"/>
        <v>383</v>
      </c>
      <c r="J43" s="90">
        <f>IF(SUM(J4:J42)=0,"",SUM(J4:J42))</f>
        <v>381</v>
      </c>
      <c r="K43" s="90">
        <f>IF(SUM(K4:K42)=0,"",SUM(K4:K42))</f>
        <v>385</v>
      </c>
      <c r="L43" s="6">
        <f t="shared" si="12"/>
      </c>
      <c r="M43" s="6">
        <f t="shared" si="12"/>
      </c>
      <c r="N43" s="6">
        <f t="shared" si="12"/>
      </c>
      <c r="O43" s="6">
        <f t="shared" si="12"/>
      </c>
      <c r="P43" s="6">
        <f t="shared" si="12"/>
      </c>
      <c r="Q43" s="1"/>
      <c r="R43" s="17">
        <f t="shared" si="0"/>
        <v>393.44444444444446</v>
      </c>
      <c r="S43" s="17">
        <f>IF((COUNT(C43:P43,C95:P95))&lt;1,"",IF(COUNT(C95:P95)&lt;1,AVERAGE(C43:P43),IF(COUNT(C43:P43)&lt;1,AVERAGE(C95:P95),AVERAGE(C43:P43,C95:P95))))</f>
        <v>388.72222222222223</v>
      </c>
      <c r="T43" s="19">
        <f>IF(SUM(T4:T42)&lt;1,"",MAX(T4:T42))</f>
        <v>50</v>
      </c>
      <c r="U43" s="19">
        <f>IF(SUM(U4:U42)&lt;1,"",MAX(U4:U42))</f>
      </c>
      <c r="V43" s="17">
        <f>IF(SUM(V4:V42)&lt;1,"",(MAX(V4:V42)))</f>
        <v>42.375</v>
      </c>
      <c r="W43" s="17">
        <f>IF(SUM(W4:W42)&lt;1,"",(MAX(W4:W42)))</f>
      </c>
      <c r="X43" s="121">
        <f>IF((COUNT(C43:P43))&lt;1,"",+COUNT(C43:P43))</f>
        <v>9</v>
      </c>
      <c r="Y43" s="78">
        <f>IF(MAX(Y$4:Y$42)&lt;1,"",MAX(Y$4:Y$42))</f>
        <v>43.3125</v>
      </c>
      <c r="Z43" s="78">
        <f>IF(MAX(Z$4:Z$42)&lt;1,"",MAX(Z$4:Z$42))</f>
        <v>43.3125</v>
      </c>
      <c r="AA43" s="78">
        <f>IF(MAX(AA$4:AA$42)&lt;1,"",MAX(AA$4:AA$42))</f>
      </c>
      <c r="AB43" s="1"/>
      <c r="AC43" s="1"/>
      <c r="AD43" s="1"/>
      <c r="AE43" s="1"/>
      <c r="AF43" s="1"/>
    </row>
    <row r="44" spans="1:32" ht="13.5" thickBot="1">
      <c r="A44" s="1"/>
      <c r="B44" s="1"/>
      <c r="C44" s="5" t="s">
        <v>46</v>
      </c>
      <c r="D44" s="5" t="s">
        <v>19</v>
      </c>
      <c r="E44" s="5" t="s">
        <v>19</v>
      </c>
      <c r="F44" s="5" t="s">
        <v>19</v>
      </c>
      <c r="G44" s="5" t="s">
        <v>19</v>
      </c>
      <c r="H44" s="5" t="s">
        <v>19</v>
      </c>
      <c r="I44" s="5" t="s">
        <v>19</v>
      </c>
      <c r="J44" s="5" t="s">
        <v>19</v>
      </c>
      <c r="K44" s="5" t="s">
        <v>19</v>
      </c>
      <c r="L44" s="5" t="s">
        <v>19</v>
      </c>
      <c r="M44" s="5" t="s">
        <v>19</v>
      </c>
      <c r="N44" s="5" t="s">
        <v>19</v>
      </c>
      <c r="O44" s="5" t="s">
        <v>19</v>
      </c>
      <c r="P44" s="5" t="s">
        <v>19</v>
      </c>
      <c r="Q44" s="1"/>
      <c r="R44" s="1"/>
      <c r="S44" s="1"/>
      <c r="T44" s="1"/>
      <c r="U44" s="1"/>
      <c r="V44" s="230" t="s">
        <v>18</v>
      </c>
      <c r="W44" s="231"/>
      <c r="X44" s="106"/>
      <c r="Y44" s="1"/>
      <c r="Z44" s="1"/>
      <c r="AA44" s="1"/>
      <c r="AB44" s="1"/>
      <c r="AC44" s="1"/>
      <c r="AD44" s="1"/>
      <c r="AE44" s="1"/>
      <c r="AF44" s="1"/>
    </row>
    <row r="45" spans="1:32" ht="12.75">
      <c r="A45" s="1" t="s">
        <v>47</v>
      </c>
      <c r="B45" s="1"/>
      <c r="C45" s="12">
        <f>Orleans!C95</f>
        <v>368</v>
      </c>
      <c r="D45" s="12">
        <f>Chasers!D95</f>
        <v>397</v>
      </c>
      <c r="E45" s="12">
        <f>Dynamos!E95</f>
        <v>384</v>
      </c>
      <c r="F45" s="12">
        <f>'No Hopers'!E95</f>
        <v>395</v>
      </c>
      <c r="G45" s="12">
        <f>'Double Tops'!F95</f>
        <v>348</v>
      </c>
      <c r="H45" s="12">
        <f>'Bowling Stones'!H95</f>
        <v>402</v>
      </c>
      <c r="I45" s="12">
        <f>'Offenham RBL'!I95</f>
        <v>352</v>
      </c>
      <c r="J45" s="12">
        <f>'The Wicks'!J95</f>
        <v>361</v>
      </c>
      <c r="K45" s="12">
        <f>Beavers!K95</f>
        <v>390</v>
      </c>
      <c r="L45" s="12"/>
      <c r="M45" s="12"/>
      <c r="N45" s="95"/>
      <c r="O45" s="12"/>
      <c r="P45" s="12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>
      <c r="A46" s="1"/>
      <c r="B46" s="1"/>
      <c r="C46" s="1"/>
      <c r="D46" s="1"/>
      <c r="E46" s="1"/>
      <c r="F46" s="1"/>
      <c r="G46" s="1"/>
      <c r="H46" s="1"/>
      <c r="I46" s="1"/>
      <c r="J46" s="88"/>
      <c r="K46" s="1"/>
      <c r="L46" s="1"/>
      <c r="M46" s="1"/>
      <c r="N46" s="1"/>
      <c r="O46" s="1"/>
      <c r="P46" s="1"/>
      <c r="Q46" s="1"/>
      <c r="R46" s="3" t="s">
        <v>14</v>
      </c>
      <c r="S46" s="4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>
      <c r="A47" s="1" t="s">
        <v>42</v>
      </c>
      <c r="B47" s="1"/>
      <c r="C47" s="81" t="str">
        <f aca="true" t="shared" si="13" ref="C47:M47">IF(ISNUMBER(C43),IF(ISNUMBER(C45),IF(C43&gt;C45,"Won",IF(C43=C45,"Draw","Lost")),"Error"),IF(ISNUMBER(C45),"Error",IF(C43="",IF(ISTEXT(C45),"",""),"Awarded Awy")))</f>
        <v>Won</v>
      </c>
      <c r="D47" s="81" t="str">
        <f t="shared" si="13"/>
        <v>Won</v>
      </c>
      <c r="E47" s="81" t="str">
        <f t="shared" si="13"/>
        <v>Won</v>
      </c>
      <c r="F47" s="81" t="str">
        <f t="shared" si="13"/>
        <v>Lost</v>
      </c>
      <c r="G47" s="81" t="str">
        <f t="shared" si="13"/>
        <v>Won</v>
      </c>
      <c r="H47" s="81" t="str">
        <f t="shared" si="13"/>
        <v>Lost</v>
      </c>
      <c r="I47" s="81" t="str">
        <f t="shared" si="13"/>
        <v>Won</v>
      </c>
      <c r="J47" s="81" t="str">
        <f t="shared" si="13"/>
        <v>Won</v>
      </c>
      <c r="K47" s="81" t="str">
        <f t="shared" si="13"/>
        <v>Lost</v>
      </c>
      <c r="L47" s="81">
        <f t="shared" si="13"/>
      </c>
      <c r="M47" s="81">
        <f t="shared" si="13"/>
      </c>
      <c r="N47" s="81">
        <f>IF(ISNUMBER(N43),IF(ISNUMBER(N45),IF(N43&gt;N45,"Won",IF(N43=N45,"Draw","Lost")),"Error"),IF(ISNUMBER(N45),"Error",IF(N43="",IF(ISTEXT(N45),"Awarded Hme",""),"Awarded Awy")))</f>
      </c>
      <c r="O47" s="81">
        <f>IF(ISNUMBER(O43),IF(ISNUMBER(O45),IF(O43&gt;O45,"Won",IF(O43=O45,"Draw","Lost")),"Error"),IF(ISNUMBER(O45),"Error",IF(O43="",IF(ISTEXT(O45),"Awarded Hme",""),"Awarded Awy")))</f>
      </c>
      <c r="P47" s="81">
        <f>IF(ISNUMBER(P43),IF(ISNUMBER(P45),IF(P43&gt;P45,"Won",IF(P43=P45,"Draw","Lost")),"Error"),IF(ISNUMBER(P45),"Error",IF(P43="",IF(ISTEXT(P45),"Awarded Hme",""),"Awarded Awy")))</f>
      </c>
      <c r="Q47" s="1"/>
      <c r="R47" s="1" t="s">
        <v>33</v>
      </c>
      <c r="S47" s="5">
        <f>COUNTIF(C47:P47,"Won")</f>
        <v>6</v>
      </c>
      <c r="T47" s="1" t="s">
        <v>7</v>
      </c>
      <c r="U47" s="5">
        <f>COUNTIF(C47:P47,"Draw")</f>
        <v>0</v>
      </c>
      <c r="V47" s="1" t="s">
        <v>9</v>
      </c>
      <c r="W47" s="5">
        <f>COUNTIF(C47:P47,"Lost")</f>
        <v>3</v>
      </c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>
      <c r="A48" s="1" t="s">
        <v>43</v>
      </c>
      <c r="B48" s="1"/>
      <c r="C48" s="81">
        <v>5</v>
      </c>
      <c r="D48" s="81">
        <v>3</v>
      </c>
      <c r="E48" s="81">
        <v>6</v>
      </c>
      <c r="F48" s="81">
        <v>4</v>
      </c>
      <c r="G48" s="81">
        <v>5</v>
      </c>
      <c r="H48" s="81">
        <v>2</v>
      </c>
      <c r="I48" s="81">
        <v>5</v>
      </c>
      <c r="J48" s="81">
        <v>4</v>
      </c>
      <c r="K48" s="81">
        <v>2</v>
      </c>
      <c r="L48" s="81"/>
      <c r="M48" s="81"/>
      <c r="N48" s="81"/>
      <c r="O48" s="81"/>
      <c r="P48" s="81"/>
      <c r="Q48" s="1"/>
      <c r="R48" s="1" t="s">
        <v>43</v>
      </c>
      <c r="S48" s="5">
        <f>SUM(C48:P48)</f>
        <v>36</v>
      </c>
      <c r="T48" s="1"/>
      <c r="U48" s="5"/>
      <c r="V48" s="1"/>
      <c r="W48" s="5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1" t="s">
        <v>4</v>
      </c>
      <c r="B49" s="1"/>
      <c r="C49" s="81">
        <v>1</v>
      </c>
      <c r="D49" s="81"/>
      <c r="E49" s="81"/>
      <c r="F49" s="81"/>
      <c r="G49" s="81"/>
      <c r="H49" s="81"/>
      <c r="I49" s="81"/>
      <c r="J49" s="81"/>
      <c r="K49" s="81">
        <v>1</v>
      </c>
      <c r="L49" s="81"/>
      <c r="M49" s="81"/>
      <c r="N49" s="81"/>
      <c r="O49" s="81"/>
      <c r="P49" s="81"/>
      <c r="Q49" s="1"/>
      <c r="R49" s="1" t="s">
        <v>49</v>
      </c>
      <c r="S49" s="5">
        <f>SUM(C49:P49)</f>
        <v>2</v>
      </c>
      <c r="T49" s="1" t="s">
        <v>8</v>
      </c>
      <c r="U49" s="5">
        <f>(COUNT(C45:P45)*6)-(S48+S49)</f>
        <v>16</v>
      </c>
      <c r="V49" s="1"/>
      <c r="W49" s="5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>
      <c r="A50" s="1" t="s">
        <v>31</v>
      </c>
      <c r="B50" s="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1"/>
      <c r="R50" s="1" t="s">
        <v>5</v>
      </c>
      <c r="S50" s="5">
        <f>SUM(C50:P50)</f>
        <v>0</v>
      </c>
      <c r="T50" s="1"/>
      <c r="U50" s="5"/>
      <c r="V50" s="1"/>
      <c r="W50" s="5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>
      <c r="A51" s="1" t="s">
        <v>6</v>
      </c>
      <c r="B51" s="1"/>
      <c r="C51" s="81">
        <f>IF(C47="","",IF(C47="Awarded Hme",12,IF(C47="Awarded Awy",0,IF(C47="Won",6,IF(C47="Draw",3,0))+C48+(C49/2)-C50)))</f>
        <v>11.5</v>
      </c>
      <c r="D51" s="81">
        <f>IF(D47="","",IF(D47="Awarded Hme",12,IF(D47="Awarded Awy",0,IF(D47="Won",6,IF(D47="Draw",3,0))+D48+(D49/2)-D50)))</f>
        <v>9</v>
      </c>
      <c r="E51" s="81">
        <f aca="true" t="shared" si="14" ref="E51:P51">IF(E47="","",IF(E47="Awarded Hme",12,IF(E47="Awarded Awy",0,IF(E47="Won",6,IF(E47="Draw",3,0))+E48+(E49/2)-E50)))</f>
        <v>12</v>
      </c>
      <c r="F51" s="81">
        <f t="shared" si="14"/>
        <v>4</v>
      </c>
      <c r="G51" s="81">
        <f t="shared" si="14"/>
        <v>11</v>
      </c>
      <c r="H51" s="81">
        <f t="shared" si="14"/>
        <v>2</v>
      </c>
      <c r="I51" s="81">
        <f t="shared" si="14"/>
        <v>11</v>
      </c>
      <c r="J51" s="81">
        <f t="shared" si="14"/>
        <v>10</v>
      </c>
      <c r="K51" s="81">
        <f t="shared" si="14"/>
        <v>2.5</v>
      </c>
      <c r="L51" s="81">
        <f t="shared" si="14"/>
      </c>
      <c r="M51" s="81">
        <f t="shared" si="14"/>
      </c>
      <c r="N51" s="81">
        <f t="shared" si="14"/>
      </c>
      <c r="O51" s="81">
        <f t="shared" si="14"/>
      </c>
      <c r="P51" s="81">
        <f t="shared" si="14"/>
      </c>
      <c r="Q51" s="1"/>
      <c r="R51" s="1" t="s">
        <v>6</v>
      </c>
      <c r="S51" s="5">
        <f>SUM(C51:P51)</f>
        <v>73</v>
      </c>
      <c r="T51" s="1"/>
      <c r="U51" s="5"/>
      <c r="V51" s="1"/>
      <c r="W51" s="5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8" thickBot="1">
      <c r="A53" s="226" t="str">
        <f ca="1">+RIGHT(CELL("filename",A1),LEN(CELL("filename",A1))-FIND("]",CELL("filename",A1)))&amp;" Away"</f>
        <v>Components Away</v>
      </c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149"/>
      <c r="Z53" s="1"/>
      <c r="AA53" s="1"/>
      <c r="AB53" s="1"/>
      <c r="AC53" s="1"/>
      <c r="AD53" s="1"/>
      <c r="AE53" s="1"/>
      <c r="AF53" s="1"/>
    </row>
    <row r="54" spans="1:32" ht="13.5" thickBot="1">
      <c r="A54" s="172" t="s">
        <v>75</v>
      </c>
      <c r="B54" s="173" t="s">
        <v>74</v>
      </c>
      <c r="C54" s="153">
        <v>45195</v>
      </c>
      <c r="D54" s="153">
        <v>45217</v>
      </c>
      <c r="E54" s="153">
        <v>45231</v>
      </c>
      <c r="F54" s="153">
        <v>45259</v>
      </c>
      <c r="G54" s="153">
        <v>45301</v>
      </c>
      <c r="H54" s="153">
        <v>45314</v>
      </c>
      <c r="I54" s="153">
        <v>45334</v>
      </c>
      <c r="J54" s="153">
        <v>45357</v>
      </c>
      <c r="K54" s="153">
        <v>45251</v>
      </c>
      <c r="L54" s="93"/>
      <c r="M54" s="93"/>
      <c r="N54" s="164"/>
      <c r="O54" s="164"/>
      <c r="P54" s="164"/>
      <c r="Q54" s="1"/>
      <c r="R54" s="156" t="s">
        <v>11</v>
      </c>
      <c r="S54" s="5"/>
      <c r="T54" s="228" t="s">
        <v>35</v>
      </c>
      <c r="U54" s="229"/>
      <c r="V54" s="228" t="s">
        <v>2</v>
      </c>
      <c r="W54" s="229"/>
      <c r="X54" s="156" t="s">
        <v>38</v>
      </c>
      <c r="Y54" s="14"/>
      <c r="Z54" s="1"/>
      <c r="AA54" s="1"/>
      <c r="AB54" s="1"/>
      <c r="AC54" s="1"/>
      <c r="AD54" s="1"/>
      <c r="AE54" s="1"/>
      <c r="AF54" s="1"/>
    </row>
    <row r="55" spans="1:32" ht="13.5" thickBot="1">
      <c r="A55" s="174" t="str">
        <f ca="1">+RIGHT(CELL("filename",A1),LEN(CELL("filename",A1))-FIND("]",CELL("filename",A1)))</f>
        <v>Components</v>
      </c>
      <c r="B55" s="6" t="s">
        <v>10</v>
      </c>
      <c r="C55" s="152" t="s">
        <v>233</v>
      </c>
      <c r="D55" s="152" t="s">
        <v>210</v>
      </c>
      <c r="E55" s="152" t="s">
        <v>211</v>
      </c>
      <c r="F55" s="152" t="s">
        <v>218</v>
      </c>
      <c r="G55" s="152" t="s">
        <v>214</v>
      </c>
      <c r="H55" s="152" t="s">
        <v>215</v>
      </c>
      <c r="I55" s="152" t="s">
        <v>216</v>
      </c>
      <c r="J55" s="152" t="s">
        <v>217</v>
      </c>
      <c r="K55" s="152" t="s">
        <v>213</v>
      </c>
      <c r="L55" s="151"/>
      <c r="M55" s="93"/>
      <c r="N55" s="6"/>
      <c r="O55" s="6"/>
      <c r="P55" s="6"/>
      <c r="Q55" s="1"/>
      <c r="R55" s="10" t="s">
        <v>2</v>
      </c>
      <c r="S55" s="5"/>
      <c r="T55" s="7" t="s">
        <v>36</v>
      </c>
      <c r="U55" s="9" t="s">
        <v>48</v>
      </c>
      <c r="V55" s="7" t="s">
        <v>36</v>
      </c>
      <c r="W55" s="9" t="s">
        <v>48</v>
      </c>
      <c r="X55" s="10" t="s">
        <v>25</v>
      </c>
      <c r="Y55" s="14"/>
      <c r="Z55" s="1"/>
      <c r="AA55" s="1"/>
      <c r="AB55" s="1"/>
      <c r="AC55" s="1"/>
      <c r="AD55" s="1"/>
      <c r="AE55" s="1"/>
      <c r="AF55" s="1"/>
    </row>
    <row r="56" spans="1:32" ht="12.75">
      <c r="A56" s="171" t="s">
        <v>102</v>
      </c>
      <c r="B56" s="82" t="s">
        <v>76</v>
      </c>
      <c r="C56" s="11">
        <v>38</v>
      </c>
      <c r="D56" s="12">
        <v>39</v>
      </c>
      <c r="E56" s="12">
        <v>49</v>
      </c>
      <c r="F56" s="12">
        <v>32</v>
      </c>
      <c r="G56" s="12"/>
      <c r="H56" s="12">
        <v>40</v>
      </c>
      <c r="I56" s="12">
        <v>43</v>
      </c>
      <c r="J56" s="12">
        <v>38</v>
      </c>
      <c r="K56" s="12">
        <v>36</v>
      </c>
      <c r="L56" s="12"/>
      <c r="M56" s="11"/>
      <c r="N56" s="12"/>
      <c r="O56" s="12"/>
      <c r="P56" s="74"/>
      <c r="Q56" s="122"/>
      <c r="R56" s="71">
        <f aca="true" t="shared" si="15" ref="R56:R95">IF((COUNT(C56:P56))&lt;1,"",(AVERAGE(C56:P56)))</f>
        <v>39.375</v>
      </c>
      <c r="S56" s="123"/>
      <c r="T56" s="108">
        <f aca="true" t="shared" si="16" ref="T56:T94">IF((COUNT(C56:P56))&lt;1,"",IF(B56="F"," ",MAX(C56:P56)))</f>
        <v>49</v>
      </c>
      <c r="U56" s="109" t="str">
        <f aca="true" t="shared" si="17" ref="U56:U94">IF((COUNT(C56:P56))&lt;1,"",IF(B56="F",MAX(C56:P56)," "))</f>
        <v> </v>
      </c>
      <c r="V56" s="124">
        <f>IF(B56="F"," ",IF(COUNTA(C56:P56)&gt;=6,R56," "))</f>
        <v>39.375</v>
      </c>
      <c r="W56" s="125" t="str">
        <f>IF(B56="F",IF(COUNTA(C56:P56)&gt;=6,R56," ")," ")</f>
        <v> </v>
      </c>
      <c r="X56" s="112">
        <f aca="true" t="shared" si="18" ref="X56:X94">IF((COUNT(C56:P56))&lt;1,"",(COUNT(C56:P56)))</f>
        <v>8</v>
      </c>
      <c r="Y56" s="16"/>
      <c r="Z56" s="1"/>
      <c r="AA56" s="1"/>
      <c r="AB56" s="1"/>
      <c r="AC56" s="1"/>
      <c r="AD56" s="1"/>
      <c r="AE56" s="1"/>
      <c r="AF56" s="1"/>
    </row>
    <row r="57" spans="1:32" ht="12.75">
      <c r="A57" s="166" t="s">
        <v>100</v>
      </c>
      <c r="B57" s="167" t="s">
        <v>76</v>
      </c>
      <c r="C57" s="12">
        <v>43</v>
      </c>
      <c r="D57" s="12">
        <v>36</v>
      </c>
      <c r="E57" s="12">
        <v>36</v>
      </c>
      <c r="F57" s="12">
        <v>37</v>
      </c>
      <c r="G57" s="12">
        <v>40</v>
      </c>
      <c r="H57" s="12">
        <v>44</v>
      </c>
      <c r="I57" s="12">
        <v>47</v>
      </c>
      <c r="J57" s="12">
        <v>45</v>
      </c>
      <c r="K57" s="12">
        <v>38</v>
      </c>
      <c r="L57" s="12"/>
      <c r="M57" s="12"/>
      <c r="N57" s="12"/>
      <c r="O57" s="12"/>
      <c r="P57" s="12"/>
      <c r="Q57" s="1"/>
      <c r="R57" s="72">
        <f t="shared" si="15"/>
        <v>40.666666666666664</v>
      </c>
      <c r="S57" s="70"/>
      <c r="T57" s="113">
        <f t="shared" si="16"/>
        <v>47</v>
      </c>
      <c r="U57" s="114" t="str">
        <f t="shared" si="17"/>
        <v> </v>
      </c>
      <c r="V57" s="126">
        <f>IF(B57="F"," ",IF(COUNTA(C57:P57)&gt;=6,R57," "))</f>
        <v>40.666666666666664</v>
      </c>
      <c r="W57" s="127" t="str">
        <f>IF(B57="F",IF(COUNTA(C57:P57)&gt;=6,R57," ")," ")</f>
        <v> </v>
      </c>
      <c r="X57" s="117">
        <f t="shared" si="18"/>
        <v>9</v>
      </c>
      <c r="Y57" s="14"/>
      <c r="Z57" s="1"/>
      <c r="AA57" s="1"/>
      <c r="AB57" s="1"/>
      <c r="AC57" s="1"/>
      <c r="AD57" s="1"/>
      <c r="AE57" s="1"/>
      <c r="AF57" s="1"/>
    </row>
    <row r="58" spans="1:32" ht="12.75">
      <c r="A58" s="166" t="s">
        <v>103</v>
      </c>
      <c r="B58" s="167" t="s">
        <v>37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"/>
      <c r="R58" s="72">
        <f t="shared" si="15"/>
      </c>
      <c r="S58" s="70"/>
      <c r="T58" s="113">
        <f t="shared" si="16"/>
      </c>
      <c r="U58" s="114">
        <f t="shared" si="17"/>
      </c>
      <c r="V58" s="126" t="str">
        <f aca="true" t="shared" si="19" ref="V58:V94">IF(B58="F"," ",IF(COUNTA(C58:P58)&gt;=6,R58," "))</f>
        <v> </v>
      </c>
      <c r="W58" s="127" t="str">
        <f aca="true" t="shared" si="20" ref="W58:W94">IF(B58="F",IF(COUNTA(C58:P58)&gt;=6,R58," ")," ")</f>
        <v> </v>
      </c>
      <c r="X58" s="117">
        <f t="shared" si="18"/>
      </c>
      <c r="Y58" s="14"/>
      <c r="Z58" s="1"/>
      <c r="AA58" s="1"/>
      <c r="AB58" s="1"/>
      <c r="AC58" s="1"/>
      <c r="AD58" s="1"/>
      <c r="AE58" s="1"/>
      <c r="AF58" s="1"/>
    </row>
    <row r="59" spans="1:32" ht="12.75">
      <c r="A59" s="166" t="s">
        <v>101</v>
      </c>
      <c r="B59" s="167" t="s">
        <v>76</v>
      </c>
      <c r="C59" s="12"/>
      <c r="D59" s="12">
        <v>54</v>
      </c>
      <c r="E59" s="12"/>
      <c r="F59" s="12"/>
      <c r="G59" s="12">
        <v>35</v>
      </c>
      <c r="H59" s="12">
        <v>40</v>
      </c>
      <c r="I59" s="12"/>
      <c r="J59" s="12">
        <v>41</v>
      </c>
      <c r="K59" s="12"/>
      <c r="L59" s="12"/>
      <c r="M59" s="12"/>
      <c r="N59" s="12"/>
      <c r="O59" s="12"/>
      <c r="P59" s="12"/>
      <c r="Q59" s="1"/>
      <c r="R59" s="72">
        <f t="shared" si="15"/>
        <v>42.5</v>
      </c>
      <c r="S59" s="70"/>
      <c r="T59" s="113">
        <f t="shared" si="16"/>
        <v>54</v>
      </c>
      <c r="U59" s="114" t="str">
        <f t="shared" si="17"/>
        <v> </v>
      </c>
      <c r="V59" s="126" t="str">
        <f t="shared" si="19"/>
        <v> </v>
      </c>
      <c r="W59" s="127" t="str">
        <f t="shared" si="20"/>
        <v> </v>
      </c>
      <c r="X59" s="117">
        <f t="shared" si="18"/>
        <v>4</v>
      </c>
      <c r="Y59" s="14"/>
      <c r="Z59" s="1"/>
      <c r="AA59" s="1"/>
      <c r="AB59" s="1"/>
      <c r="AC59" s="1"/>
      <c r="AD59" s="1"/>
      <c r="AE59" s="1"/>
      <c r="AF59" s="1"/>
    </row>
    <row r="60" spans="1:32" ht="12.75">
      <c r="A60" s="166" t="s">
        <v>99</v>
      </c>
      <c r="B60" s="167" t="s">
        <v>76</v>
      </c>
      <c r="C60" s="12">
        <v>43</v>
      </c>
      <c r="D60" s="12">
        <v>50</v>
      </c>
      <c r="E60" s="12">
        <v>39</v>
      </c>
      <c r="F60" s="12">
        <v>41</v>
      </c>
      <c r="G60" s="12">
        <v>49</v>
      </c>
      <c r="H60" s="12"/>
      <c r="I60" s="12">
        <v>44</v>
      </c>
      <c r="J60" s="12">
        <v>45</v>
      </c>
      <c r="K60" s="12">
        <v>45</v>
      </c>
      <c r="L60" s="12"/>
      <c r="M60" s="12"/>
      <c r="N60" s="12"/>
      <c r="O60" s="12"/>
      <c r="P60" s="12"/>
      <c r="Q60" s="1"/>
      <c r="R60" s="72">
        <f t="shared" si="15"/>
        <v>44.5</v>
      </c>
      <c r="S60" s="70"/>
      <c r="T60" s="113">
        <f t="shared" si="16"/>
        <v>50</v>
      </c>
      <c r="U60" s="114" t="str">
        <f t="shared" si="17"/>
        <v> </v>
      </c>
      <c r="V60" s="126">
        <f t="shared" si="19"/>
        <v>44.5</v>
      </c>
      <c r="W60" s="127" t="str">
        <f t="shared" si="20"/>
        <v> </v>
      </c>
      <c r="X60" s="117">
        <f t="shared" si="18"/>
        <v>8</v>
      </c>
      <c r="Y60" s="14"/>
      <c r="Z60" s="1"/>
      <c r="AA60" s="1"/>
      <c r="AB60" s="1"/>
      <c r="AC60" s="1"/>
      <c r="AD60" s="1"/>
      <c r="AE60" s="1"/>
      <c r="AF60" s="1"/>
    </row>
    <row r="61" spans="1:32" ht="12.75">
      <c r="A61" s="166" t="s">
        <v>247</v>
      </c>
      <c r="B61" s="167" t="s">
        <v>76</v>
      </c>
      <c r="C61" s="12"/>
      <c r="D61" s="12"/>
      <c r="E61" s="12"/>
      <c r="F61" s="12">
        <v>34</v>
      </c>
      <c r="G61" s="12">
        <v>16</v>
      </c>
      <c r="H61" s="12">
        <v>31</v>
      </c>
      <c r="I61" s="12"/>
      <c r="J61" s="12"/>
      <c r="K61" s="12">
        <v>39</v>
      </c>
      <c r="L61" s="12"/>
      <c r="M61" s="12"/>
      <c r="N61" s="12"/>
      <c r="O61" s="12"/>
      <c r="P61" s="12"/>
      <c r="Q61" s="1"/>
      <c r="R61" s="72">
        <f t="shared" si="15"/>
        <v>30</v>
      </c>
      <c r="S61" s="70"/>
      <c r="T61" s="113">
        <f t="shared" si="16"/>
        <v>39</v>
      </c>
      <c r="U61" s="114" t="str">
        <f t="shared" si="17"/>
        <v> </v>
      </c>
      <c r="V61" s="126" t="str">
        <f t="shared" si="19"/>
        <v> </v>
      </c>
      <c r="W61" s="127" t="str">
        <f t="shared" si="20"/>
        <v> </v>
      </c>
      <c r="X61" s="117">
        <f t="shared" si="18"/>
        <v>4</v>
      </c>
      <c r="Y61" s="14"/>
      <c r="Z61" s="1"/>
      <c r="AA61" s="1"/>
      <c r="AB61" s="1"/>
      <c r="AC61" s="1"/>
      <c r="AD61" s="1"/>
      <c r="AE61" s="1"/>
      <c r="AF61" s="1"/>
    </row>
    <row r="62" spans="1:32" ht="12.75">
      <c r="A62" s="166" t="s">
        <v>111</v>
      </c>
      <c r="B62" s="167" t="s">
        <v>76</v>
      </c>
      <c r="C62" s="12"/>
      <c r="D62" s="12">
        <v>32</v>
      </c>
      <c r="E62" s="12">
        <v>32</v>
      </c>
      <c r="F62" s="12"/>
      <c r="G62" s="12">
        <v>31</v>
      </c>
      <c r="H62" s="12">
        <v>32</v>
      </c>
      <c r="I62" s="12"/>
      <c r="J62" s="12"/>
      <c r="K62" s="12">
        <v>32</v>
      </c>
      <c r="L62" s="12"/>
      <c r="M62" s="12"/>
      <c r="N62" s="12"/>
      <c r="O62" s="12"/>
      <c r="P62" s="12"/>
      <c r="Q62" s="1"/>
      <c r="R62" s="72">
        <f t="shared" si="15"/>
        <v>31.8</v>
      </c>
      <c r="S62" s="70"/>
      <c r="T62" s="113">
        <f t="shared" si="16"/>
        <v>32</v>
      </c>
      <c r="U62" s="114" t="str">
        <f t="shared" si="17"/>
        <v> </v>
      </c>
      <c r="V62" s="126" t="str">
        <f t="shared" si="19"/>
        <v> </v>
      </c>
      <c r="W62" s="127" t="str">
        <f t="shared" si="20"/>
        <v> </v>
      </c>
      <c r="X62" s="117">
        <f t="shared" si="18"/>
        <v>5</v>
      </c>
      <c r="Y62" s="14"/>
      <c r="Z62" s="1"/>
      <c r="AA62" s="1"/>
      <c r="AB62" s="1"/>
      <c r="AC62" s="1"/>
      <c r="AD62" s="1"/>
      <c r="AE62" s="1"/>
      <c r="AF62" s="1"/>
    </row>
    <row r="63" spans="1:32" ht="12.75">
      <c r="A63" s="166" t="s">
        <v>104</v>
      </c>
      <c r="B63" s="167" t="s">
        <v>76</v>
      </c>
      <c r="C63" s="12"/>
      <c r="D63" s="12"/>
      <c r="E63" s="12">
        <v>39</v>
      </c>
      <c r="F63" s="12">
        <v>31</v>
      </c>
      <c r="G63" s="12"/>
      <c r="H63" s="12"/>
      <c r="I63" s="12">
        <v>41</v>
      </c>
      <c r="J63" s="12">
        <v>49</v>
      </c>
      <c r="K63" s="12">
        <v>39</v>
      </c>
      <c r="L63" s="12"/>
      <c r="M63" s="12"/>
      <c r="N63" s="12"/>
      <c r="O63" s="12"/>
      <c r="P63" s="12"/>
      <c r="Q63" s="1"/>
      <c r="R63" s="72">
        <f t="shared" si="15"/>
        <v>39.8</v>
      </c>
      <c r="S63" s="70"/>
      <c r="T63" s="113">
        <f t="shared" si="16"/>
        <v>49</v>
      </c>
      <c r="U63" s="114" t="str">
        <f t="shared" si="17"/>
        <v> </v>
      </c>
      <c r="V63" s="126" t="str">
        <f t="shared" si="19"/>
        <v> </v>
      </c>
      <c r="W63" s="127" t="str">
        <f t="shared" si="20"/>
        <v> </v>
      </c>
      <c r="X63" s="117">
        <f t="shared" si="18"/>
        <v>5</v>
      </c>
      <c r="Y63" s="14"/>
      <c r="Z63" s="1"/>
      <c r="AA63" s="1"/>
      <c r="AB63" s="1"/>
      <c r="AC63" s="1"/>
      <c r="AD63" s="1"/>
      <c r="AE63" s="1"/>
      <c r="AF63" s="1"/>
    </row>
    <row r="64" spans="1:32" ht="12.75">
      <c r="A64" s="168" t="s">
        <v>106</v>
      </c>
      <c r="B64" s="167" t="s">
        <v>76</v>
      </c>
      <c r="C64" s="12">
        <v>43</v>
      </c>
      <c r="D64" s="12">
        <v>44</v>
      </c>
      <c r="E64" s="12">
        <v>35</v>
      </c>
      <c r="F64" s="12">
        <v>38</v>
      </c>
      <c r="G64" s="12">
        <v>37</v>
      </c>
      <c r="H64" s="12">
        <v>39</v>
      </c>
      <c r="I64" s="12">
        <v>44</v>
      </c>
      <c r="J64" s="12"/>
      <c r="K64" s="12">
        <v>40</v>
      </c>
      <c r="L64" s="12"/>
      <c r="M64" s="12"/>
      <c r="N64" s="12"/>
      <c r="O64" s="12"/>
      <c r="P64" s="12"/>
      <c r="Q64" s="1"/>
      <c r="R64" s="72">
        <f t="shared" si="15"/>
        <v>40</v>
      </c>
      <c r="S64" s="70"/>
      <c r="T64" s="113">
        <f t="shared" si="16"/>
        <v>44</v>
      </c>
      <c r="U64" s="114" t="str">
        <f t="shared" si="17"/>
        <v> </v>
      </c>
      <c r="V64" s="126">
        <f t="shared" si="19"/>
        <v>40</v>
      </c>
      <c r="W64" s="127" t="str">
        <f t="shared" si="20"/>
        <v> </v>
      </c>
      <c r="X64" s="117">
        <f t="shared" si="18"/>
        <v>8</v>
      </c>
      <c r="Y64" s="14"/>
      <c r="Z64" s="1"/>
      <c r="AA64" s="1"/>
      <c r="AB64" s="1"/>
      <c r="AC64" s="1"/>
      <c r="AD64" s="1"/>
      <c r="AE64" s="1"/>
      <c r="AF64" s="1"/>
    </row>
    <row r="65" spans="1:32" ht="12.75">
      <c r="A65" s="169" t="s">
        <v>107</v>
      </c>
      <c r="B65" s="170" t="s">
        <v>76</v>
      </c>
      <c r="C65" s="12">
        <v>27</v>
      </c>
      <c r="D65" s="12">
        <v>30</v>
      </c>
      <c r="E65" s="12">
        <v>33</v>
      </c>
      <c r="F65" s="12"/>
      <c r="G65" s="12">
        <v>36</v>
      </c>
      <c r="H65" s="12">
        <v>29</v>
      </c>
      <c r="I65" s="12">
        <v>32</v>
      </c>
      <c r="J65" s="12">
        <v>37</v>
      </c>
      <c r="K65" s="12">
        <v>26</v>
      </c>
      <c r="L65" s="12"/>
      <c r="M65" s="12"/>
      <c r="N65" s="12"/>
      <c r="O65" s="12"/>
      <c r="P65" s="12"/>
      <c r="Q65" s="1"/>
      <c r="R65" s="72">
        <f t="shared" si="15"/>
        <v>31.25</v>
      </c>
      <c r="S65" s="70"/>
      <c r="T65" s="113">
        <f t="shared" si="16"/>
        <v>37</v>
      </c>
      <c r="U65" s="114" t="str">
        <f t="shared" si="17"/>
        <v> </v>
      </c>
      <c r="V65" s="126">
        <f t="shared" si="19"/>
        <v>31.25</v>
      </c>
      <c r="W65" s="127" t="str">
        <f t="shared" si="20"/>
        <v> </v>
      </c>
      <c r="X65" s="117">
        <f t="shared" si="18"/>
        <v>8</v>
      </c>
      <c r="Y65" s="14"/>
      <c r="Z65" s="1"/>
      <c r="AA65" s="1"/>
      <c r="AB65" s="1"/>
      <c r="AC65" s="1"/>
      <c r="AD65" s="1"/>
      <c r="AE65" s="1"/>
      <c r="AF65" s="1"/>
    </row>
    <row r="66" spans="1:32" ht="12.75">
      <c r="A66" s="166" t="s">
        <v>105</v>
      </c>
      <c r="B66" s="167" t="s">
        <v>76</v>
      </c>
      <c r="C66" s="12">
        <v>36</v>
      </c>
      <c r="D66" s="12">
        <v>36</v>
      </c>
      <c r="E66" s="12">
        <v>45</v>
      </c>
      <c r="F66" s="12">
        <v>49</v>
      </c>
      <c r="G66" s="12">
        <v>41</v>
      </c>
      <c r="H66" s="12">
        <v>47</v>
      </c>
      <c r="I66" s="12">
        <v>44</v>
      </c>
      <c r="J66" s="12">
        <v>40</v>
      </c>
      <c r="K66" s="12">
        <v>44</v>
      </c>
      <c r="L66" s="12"/>
      <c r="M66" s="12"/>
      <c r="N66" s="12"/>
      <c r="O66" s="12"/>
      <c r="P66" s="12"/>
      <c r="Q66" s="1"/>
      <c r="R66" s="72">
        <f t="shared" si="15"/>
        <v>42.44444444444444</v>
      </c>
      <c r="S66" s="70"/>
      <c r="T66" s="113">
        <f t="shared" si="16"/>
        <v>49</v>
      </c>
      <c r="U66" s="114" t="str">
        <f t="shared" si="17"/>
        <v> </v>
      </c>
      <c r="V66" s="126">
        <f t="shared" si="19"/>
        <v>42.44444444444444</v>
      </c>
      <c r="W66" s="127" t="str">
        <f t="shared" si="20"/>
        <v> </v>
      </c>
      <c r="X66" s="117">
        <f t="shared" si="18"/>
        <v>9</v>
      </c>
      <c r="Y66" s="14"/>
      <c r="Z66" s="1"/>
      <c r="AA66" s="1"/>
      <c r="AB66" s="1"/>
      <c r="AC66" s="1"/>
      <c r="AD66" s="1"/>
      <c r="AE66" s="1"/>
      <c r="AF66" s="1"/>
    </row>
    <row r="67" spans="1:32" ht="12.75">
      <c r="A67" s="166" t="s">
        <v>108</v>
      </c>
      <c r="B67" s="167" t="s">
        <v>76</v>
      </c>
      <c r="C67" s="12">
        <v>32</v>
      </c>
      <c r="D67" s="12"/>
      <c r="E67" s="12">
        <v>38</v>
      </c>
      <c r="F67" s="12">
        <v>31</v>
      </c>
      <c r="G67" s="12"/>
      <c r="H67" s="12"/>
      <c r="I67" s="12">
        <v>35</v>
      </c>
      <c r="J67" s="12">
        <v>41</v>
      </c>
      <c r="K67" s="12"/>
      <c r="L67" s="12"/>
      <c r="M67" s="12"/>
      <c r="N67" s="12"/>
      <c r="O67" s="12"/>
      <c r="P67" s="12"/>
      <c r="Q67" s="1"/>
      <c r="R67" s="72">
        <f t="shared" si="15"/>
        <v>35.4</v>
      </c>
      <c r="S67" s="70"/>
      <c r="T67" s="113">
        <f t="shared" si="16"/>
        <v>41</v>
      </c>
      <c r="U67" s="114" t="str">
        <f t="shared" si="17"/>
        <v> </v>
      </c>
      <c r="V67" s="126" t="str">
        <f t="shared" si="19"/>
        <v> </v>
      </c>
      <c r="W67" s="127" t="str">
        <f t="shared" si="20"/>
        <v> </v>
      </c>
      <c r="X67" s="117">
        <f t="shared" si="18"/>
        <v>5</v>
      </c>
      <c r="Y67" s="14"/>
      <c r="Z67" s="1"/>
      <c r="AA67" s="1"/>
      <c r="AB67" s="1"/>
      <c r="AC67" s="1"/>
      <c r="AD67" s="1"/>
      <c r="AE67" s="1"/>
      <c r="AF67" s="1"/>
    </row>
    <row r="68" spans="1:32" ht="12.75">
      <c r="A68" s="166" t="s">
        <v>109</v>
      </c>
      <c r="B68" s="167" t="s">
        <v>76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"/>
      <c r="R68" s="72">
        <f t="shared" si="15"/>
      </c>
      <c r="S68" s="70"/>
      <c r="T68" s="113">
        <f t="shared" si="16"/>
      </c>
      <c r="U68" s="114">
        <f t="shared" si="17"/>
      </c>
      <c r="V68" s="126" t="str">
        <f t="shared" si="19"/>
        <v> </v>
      </c>
      <c r="W68" s="127" t="str">
        <f t="shared" si="20"/>
        <v> </v>
      </c>
      <c r="X68" s="117">
        <f t="shared" si="18"/>
      </c>
      <c r="Y68" s="14"/>
      <c r="Z68" s="1"/>
      <c r="AA68" s="1"/>
      <c r="AB68" s="1"/>
      <c r="AC68" s="1"/>
      <c r="AD68" s="1"/>
      <c r="AE68" s="1"/>
      <c r="AF68" s="1"/>
    </row>
    <row r="69" spans="1:32" ht="12.75">
      <c r="A69" s="166" t="s">
        <v>98</v>
      </c>
      <c r="B69" s="167" t="s">
        <v>76</v>
      </c>
      <c r="C69" s="12">
        <v>41</v>
      </c>
      <c r="D69" s="12">
        <v>40</v>
      </c>
      <c r="E69" s="12"/>
      <c r="F69" s="12">
        <v>37</v>
      </c>
      <c r="G69" s="12">
        <v>36</v>
      </c>
      <c r="H69" s="12">
        <v>43</v>
      </c>
      <c r="I69" s="12">
        <v>48</v>
      </c>
      <c r="J69" s="12">
        <v>36</v>
      </c>
      <c r="K69" s="12"/>
      <c r="L69" s="12"/>
      <c r="M69" s="12"/>
      <c r="N69" s="12"/>
      <c r="O69" s="12"/>
      <c r="P69" s="12"/>
      <c r="Q69" s="1"/>
      <c r="R69" s="72">
        <f t="shared" si="15"/>
        <v>40.142857142857146</v>
      </c>
      <c r="S69" s="70"/>
      <c r="T69" s="113">
        <f t="shared" si="16"/>
        <v>48</v>
      </c>
      <c r="U69" s="114" t="str">
        <f t="shared" si="17"/>
        <v> </v>
      </c>
      <c r="V69" s="126">
        <f t="shared" si="19"/>
        <v>40.142857142857146</v>
      </c>
      <c r="W69" s="127" t="str">
        <f t="shared" si="20"/>
        <v> </v>
      </c>
      <c r="X69" s="117">
        <f t="shared" si="18"/>
        <v>7</v>
      </c>
      <c r="Y69" s="14"/>
      <c r="Z69" s="1"/>
      <c r="AA69" s="1"/>
      <c r="AB69" s="1"/>
      <c r="AC69" s="1"/>
      <c r="AD69" s="1"/>
      <c r="AE69" s="1"/>
      <c r="AF69" s="1"/>
    </row>
    <row r="70" spans="1:32" ht="12.75">
      <c r="A70" s="169" t="s">
        <v>110</v>
      </c>
      <c r="B70" s="170" t="s">
        <v>76</v>
      </c>
      <c r="C70" s="12">
        <v>30</v>
      </c>
      <c r="D70" s="12">
        <v>38</v>
      </c>
      <c r="E70" s="12">
        <v>37</v>
      </c>
      <c r="F70" s="12">
        <v>39</v>
      </c>
      <c r="G70" s="12">
        <v>31</v>
      </c>
      <c r="H70" s="12">
        <v>28</v>
      </c>
      <c r="I70" s="12">
        <v>40</v>
      </c>
      <c r="J70" s="12">
        <v>40</v>
      </c>
      <c r="K70" s="12">
        <v>45</v>
      </c>
      <c r="L70" s="12"/>
      <c r="M70" s="12"/>
      <c r="N70" s="12"/>
      <c r="O70" s="12"/>
      <c r="P70" s="12"/>
      <c r="Q70" s="1"/>
      <c r="R70" s="72">
        <f t="shared" si="15"/>
        <v>36.44444444444444</v>
      </c>
      <c r="S70" s="70"/>
      <c r="T70" s="113">
        <f t="shared" si="16"/>
        <v>45</v>
      </c>
      <c r="U70" s="114" t="str">
        <f t="shared" si="17"/>
        <v> </v>
      </c>
      <c r="V70" s="126">
        <f t="shared" si="19"/>
        <v>36.44444444444444</v>
      </c>
      <c r="W70" s="127" t="str">
        <f t="shared" si="20"/>
        <v> </v>
      </c>
      <c r="X70" s="117">
        <f t="shared" si="18"/>
        <v>9</v>
      </c>
      <c r="Y70" s="14"/>
      <c r="Z70" s="1"/>
      <c r="AA70" s="1"/>
      <c r="AB70" s="1"/>
      <c r="AC70" s="1"/>
      <c r="AD70" s="1"/>
      <c r="AE70" s="1"/>
      <c r="AF70" s="1"/>
    </row>
    <row r="71" spans="1:32" ht="13.5" thickBot="1">
      <c r="A71" s="168" t="s">
        <v>112</v>
      </c>
      <c r="B71" s="167" t="s">
        <v>76</v>
      </c>
      <c r="C71" s="12">
        <v>43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"/>
      <c r="R71" s="72">
        <f t="shared" si="15"/>
        <v>43</v>
      </c>
      <c r="S71" s="70"/>
      <c r="T71" s="113">
        <f t="shared" si="16"/>
        <v>43</v>
      </c>
      <c r="U71" s="114" t="str">
        <f t="shared" si="17"/>
        <v> </v>
      </c>
      <c r="V71" s="126" t="str">
        <f t="shared" si="19"/>
        <v> </v>
      </c>
      <c r="W71" s="127" t="str">
        <f t="shared" si="20"/>
        <v> </v>
      </c>
      <c r="X71" s="117">
        <f t="shared" si="18"/>
        <v>1</v>
      </c>
      <c r="Y71" s="14"/>
      <c r="Z71" s="1"/>
      <c r="AA71" s="1"/>
      <c r="AB71" s="1"/>
      <c r="AC71" s="1"/>
      <c r="AD71" s="1"/>
      <c r="AE71" s="1"/>
      <c r="AF71" s="1"/>
    </row>
    <row r="72" spans="1:32" ht="12.75" hidden="1">
      <c r="A72" s="166"/>
      <c r="B72" s="167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"/>
      <c r="R72" s="72">
        <f t="shared" si="15"/>
      </c>
      <c r="S72" s="70"/>
      <c r="T72" s="113">
        <f t="shared" si="16"/>
      </c>
      <c r="U72" s="114">
        <f t="shared" si="17"/>
      </c>
      <c r="V72" s="126" t="str">
        <f t="shared" si="19"/>
        <v> </v>
      </c>
      <c r="W72" s="127" t="str">
        <f t="shared" si="20"/>
        <v> </v>
      </c>
      <c r="X72" s="117">
        <f t="shared" si="18"/>
      </c>
      <c r="Y72" s="14"/>
      <c r="Z72" s="1"/>
      <c r="AA72" s="1"/>
      <c r="AB72" s="1"/>
      <c r="AC72" s="1"/>
      <c r="AD72" s="1"/>
      <c r="AE72" s="1"/>
      <c r="AF72" s="1"/>
    </row>
    <row r="73" spans="1:32" ht="12.75" hidden="1">
      <c r="A73" s="166"/>
      <c r="B73" s="167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"/>
      <c r="R73" s="72">
        <f t="shared" si="15"/>
      </c>
      <c r="S73" s="70"/>
      <c r="T73" s="113">
        <f t="shared" si="16"/>
      </c>
      <c r="U73" s="114">
        <f t="shared" si="17"/>
      </c>
      <c r="V73" s="126" t="str">
        <f t="shared" si="19"/>
        <v> </v>
      </c>
      <c r="W73" s="127" t="str">
        <f t="shared" si="20"/>
        <v> </v>
      </c>
      <c r="X73" s="117">
        <f t="shared" si="18"/>
      </c>
      <c r="Y73" s="14"/>
      <c r="Z73" s="1"/>
      <c r="AA73" s="1"/>
      <c r="AB73" s="1"/>
      <c r="AC73" s="1"/>
      <c r="AD73" s="1"/>
      <c r="AE73" s="1"/>
      <c r="AF73" s="1"/>
    </row>
    <row r="74" spans="1:32" ht="12.75" hidden="1">
      <c r="A74" s="166"/>
      <c r="B74" s="167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"/>
      <c r="R74" s="72">
        <f t="shared" si="15"/>
      </c>
      <c r="S74" s="70"/>
      <c r="T74" s="113">
        <f t="shared" si="16"/>
      </c>
      <c r="U74" s="114">
        <f t="shared" si="17"/>
      </c>
      <c r="V74" s="126" t="str">
        <f t="shared" si="19"/>
        <v> </v>
      </c>
      <c r="W74" s="127" t="str">
        <f t="shared" si="20"/>
        <v> </v>
      </c>
      <c r="X74" s="117">
        <f t="shared" si="18"/>
      </c>
      <c r="Y74" s="14"/>
      <c r="Z74" s="1"/>
      <c r="AA74" s="1"/>
      <c r="AB74" s="1"/>
      <c r="AC74" s="1"/>
      <c r="AD74" s="1"/>
      <c r="AE74" s="1"/>
      <c r="AF74" s="1"/>
    </row>
    <row r="75" spans="1:32" ht="12.75" customHeight="1" hidden="1">
      <c r="A75" s="166"/>
      <c r="B75" s="167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"/>
      <c r="R75" s="72">
        <f t="shared" si="15"/>
      </c>
      <c r="S75" s="70"/>
      <c r="T75" s="113">
        <f t="shared" si="16"/>
      </c>
      <c r="U75" s="114">
        <f t="shared" si="17"/>
      </c>
      <c r="V75" s="126" t="str">
        <f t="shared" si="19"/>
        <v> </v>
      </c>
      <c r="W75" s="127" t="str">
        <f t="shared" si="20"/>
        <v> </v>
      </c>
      <c r="X75" s="117">
        <f t="shared" si="18"/>
      </c>
      <c r="Y75" s="14"/>
      <c r="Z75" s="1"/>
      <c r="AA75" s="1"/>
      <c r="AB75" s="1"/>
      <c r="AC75" s="1"/>
      <c r="AD75" s="1"/>
      <c r="AE75" s="1"/>
      <c r="AF75" s="1"/>
    </row>
    <row r="76" spans="1:32" ht="12.75" customHeight="1" hidden="1">
      <c r="A76" s="168"/>
      <c r="B76" s="167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"/>
      <c r="R76" s="72">
        <f t="shared" si="15"/>
      </c>
      <c r="S76" s="70"/>
      <c r="T76" s="113">
        <f t="shared" si="16"/>
      </c>
      <c r="U76" s="114">
        <f t="shared" si="17"/>
      </c>
      <c r="V76" s="126" t="str">
        <f t="shared" si="19"/>
        <v> </v>
      </c>
      <c r="W76" s="127" t="str">
        <f t="shared" si="20"/>
        <v> </v>
      </c>
      <c r="X76" s="117">
        <f t="shared" si="18"/>
      </c>
      <c r="Y76" s="14"/>
      <c r="Z76" s="1"/>
      <c r="AA76" s="1"/>
      <c r="AB76" s="1"/>
      <c r="AC76" s="1"/>
      <c r="AD76" s="1"/>
      <c r="AE76" s="1"/>
      <c r="AF76" s="1"/>
    </row>
    <row r="77" spans="1:32" ht="12.75" customHeight="1" hidden="1">
      <c r="A77" s="15"/>
      <c r="B77" s="1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"/>
      <c r="R77" s="72">
        <f t="shared" si="15"/>
      </c>
      <c r="S77" s="70"/>
      <c r="T77" s="113">
        <f t="shared" si="16"/>
      </c>
      <c r="U77" s="114">
        <f t="shared" si="17"/>
      </c>
      <c r="V77" s="126" t="str">
        <f t="shared" si="19"/>
        <v> </v>
      </c>
      <c r="W77" s="127" t="str">
        <f t="shared" si="20"/>
        <v> </v>
      </c>
      <c r="X77" s="117">
        <f t="shared" si="18"/>
      </c>
      <c r="Y77" s="14"/>
      <c r="Z77" s="1"/>
      <c r="AA77" s="1"/>
      <c r="AB77" s="1"/>
      <c r="AC77" s="1"/>
      <c r="AD77" s="1"/>
      <c r="AE77" s="1"/>
      <c r="AF77" s="1"/>
    </row>
    <row r="78" spans="1:32" ht="13.5" customHeight="1" hidden="1">
      <c r="A78" s="15"/>
      <c r="B78" s="1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"/>
      <c r="R78" s="72">
        <f t="shared" si="15"/>
      </c>
      <c r="S78" s="70"/>
      <c r="T78" s="113">
        <f t="shared" si="16"/>
      </c>
      <c r="U78" s="114">
        <f t="shared" si="17"/>
      </c>
      <c r="V78" s="126" t="str">
        <f t="shared" si="19"/>
        <v> </v>
      </c>
      <c r="W78" s="127" t="str">
        <f t="shared" si="20"/>
        <v> </v>
      </c>
      <c r="X78" s="117">
        <f t="shared" si="18"/>
      </c>
      <c r="Y78" s="14"/>
      <c r="Z78" s="1"/>
      <c r="AA78" s="1"/>
      <c r="AB78" s="1"/>
      <c r="AC78" s="1"/>
      <c r="AD78" s="1"/>
      <c r="AE78" s="1"/>
      <c r="AF78" s="1"/>
    </row>
    <row r="79" spans="1:32" ht="12.75" customHeight="1" hidden="1">
      <c r="A79" s="15"/>
      <c r="B79" s="1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"/>
      <c r="R79" s="72">
        <f t="shared" si="15"/>
      </c>
      <c r="S79" s="70"/>
      <c r="T79" s="113">
        <f t="shared" si="16"/>
      </c>
      <c r="U79" s="114">
        <f t="shared" si="17"/>
      </c>
      <c r="V79" s="126" t="str">
        <f t="shared" si="19"/>
        <v> </v>
      </c>
      <c r="W79" s="127" t="str">
        <f t="shared" si="20"/>
        <v> </v>
      </c>
      <c r="X79" s="117">
        <f t="shared" si="18"/>
      </c>
      <c r="Y79" s="14"/>
      <c r="Z79" s="1"/>
      <c r="AA79" s="1"/>
      <c r="AB79" s="1"/>
      <c r="AC79" s="1"/>
      <c r="AD79" s="1"/>
      <c r="AE79" s="1"/>
      <c r="AF79" s="1"/>
    </row>
    <row r="80" spans="1:32" ht="12.75" customHeight="1" hidden="1">
      <c r="A80" s="15"/>
      <c r="B80" s="1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"/>
      <c r="R80" s="72">
        <f t="shared" si="15"/>
      </c>
      <c r="S80" s="70"/>
      <c r="T80" s="113">
        <f t="shared" si="16"/>
      </c>
      <c r="U80" s="114">
        <f t="shared" si="17"/>
      </c>
      <c r="V80" s="126" t="str">
        <f t="shared" si="19"/>
        <v> </v>
      </c>
      <c r="W80" s="127" t="str">
        <f t="shared" si="20"/>
        <v> </v>
      </c>
      <c r="X80" s="117">
        <f t="shared" si="18"/>
      </c>
      <c r="Y80" s="14"/>
      <c r="Z80" s="1"/>
      <c r="AA80" s="1"/>
      <c r="AB80" s="1"/>
      <c r="AC80" s="1"/>
      <c r="AD80" s="1"/>
      <c r="AE80" s="1"/>
      <c r="AF80" s="1"/>
    </row>
    <row r="81" spans="1:32" ht="12.75" customHeight="1" hidden="1">
      <c r="A81" s="15"/>
      <c r="B81" s="1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"/>
      <c r="R81" s="72">
        <f t="shared" si="15"/>
      </c>
      <c r="S81" s="70"/>
      <c r="T81" s="113">
        <f t="shared" si="16"/>
      </c>
      <c r="U81" s="114">
        <f t="shared" si="17"/>
      </c>
      <c r="V81" s="126" t="str">
        <f t="shared" si="19"/>
        <v> </v>
      </c>
      <c r="W81" s="127" t="str">
        <f t="shared" si="20"/>
        <v> </v>
      </c>
      <c r="X81" s="117">
        <f t="shared" si="18"/>
      </c>
      <c r="Y81" s="14"/>
      <c r="Z81" s="1"/>
      <c r="AA81" s="1"/>
      <c r="AB81" s="1"/>
      <c r="AC81" s="1"/>
      <c r="AD81" s="1"/>
      <c r="AE81" s="1"/>
      <c r="AF81" s="1"/>
    </row>
    <row r="82" spans="1:32" ht="12.75" customHeight="1" hidden="1">
      <c r="A82" s="15"/>
      <c r="B82" s="1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"/>
      <c r="R82" s="72">
        <f t="shared" si="15"/>
      </c>
      <c r="S82" s="70"/>
      <c r="T82" s="113">
        <f t="shared" si="16"/>
      </c>
      <c r="U82" s="114">
        <f t="shared" si="17"/>
      </c>
      <c r="V82" s="126" t="str">
        <f t="shared" si="19"/>
        <v> </v>
      </c>
      <c r="W82" s="127" t="str">
        <f t="shared" si="20"/>
        <v> </v>
      </c>
      <c r="X82" s="117">
        <f t="shared" si="18"/>
      </c>
      <c r="Y82" s="14"/>
      <c r="Z82" s="1"/>
      <c r="AA82" s="1"/>
      <c r="AB82" s="1"/>
      <c r="AC82" s="1"/>
      <c r="AD82" s="1"/>
      <c r="AE82" s="1"/>
      <c r="AF82" s="1"/>
    </row>
    <row r="83" spans="1:32" ht="12.75" customHeight="1" hidden="1">
      <c r="A83" s="15"/>
      <c r="B83" s="1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"/>
      <c r="R83" s="72">
        <f t="shared" si="15"/>
      </c>
      <c r="S83" s="70"/>
      <c r="T83" s="113">
        <f t="shared" si="16"/>
      </c>
      <c r="U83" s="114">
        <f t="shared" si="17"/>
      </c>
      <c r="V83" s="126" t="str">
        <f t="shared" si="19"/>
        <v> </v>
      </c>
      <c r="W83" s="127" t="str">
        <f t="shared" si="20"/>
        <v> </v>
      </c>
      <c r="X83" s="117">
        <f t="shared" si="18"/>
      </c>
      <c r="Y83" s="14"/>
      <c r="Z83" s="1"/>
      <c r="AA83" s="1"/>
      <c r="AB83" s="1"/>
      <c r="AC83" s="1"/>
      <c r="AD83" s="1"/>
      <c r="AE83" s="1"/>
      <c r="AF83" s="1"/>
    </row>
    <row r="84" spans="1:32" ht="12.75" customHeight="1" hidden="1">
      <c r="A84" s="15"/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"/>
      <c r="R84" s="72">
        <f t="shared" si="15"/>
      </c>
      <c r="S84" s="70"/>
      <c r="T84" s="113">
        <f t="shared" si="16"/>
      </c>
      <c r="U84" s="114">
        <f t="shared" si="17"/>
      </c>
      <c r="V84" s="126" t="str">
        <f t="shared" si="19"/>
        <v> </v>
      </c>
      <c r="W84" s="127" t="str">
        <f t="shared" si="20"/>
        <v> </v>
      </c>
      <c r="X84" s="117">
        <f t="shared" si="18"/>
      </c>
      <c r="Y84" s="14"/>
      <c r="Z84" s="1"/>
      <c r="AA84" s="1"/>
      <c r="AB84" s="1"/>
      <c r="AC84" s="1"/>
      <c r="AD84" s="1"/>
      <c r="AE84" s="1"/>
      <c r="AF84" s="1"/>
    </row>
    <row r="85" spans="1:32" ht="12.75" customHeight="1" hidden="1">
      <c r="A85" s="15"/>
      <c r="B85" s="1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"/>
      <c r="R85" s="72">
        <f t="shared" si="15"/>
      </c>
      <c r="S85" s="70"/>
      <c r="T85" s="113">
        <f t="shared" si="16"/>
      </c>
      <c r="U85" s="114">
        <f t="shared" si="17"/>
      </c>
      <c r="V85" s="126" t="str">
        <f t="shared" si="19"/>
        <v> </v>
      </c>
      <c r="W85" s="127" t="str">
        <f t="shared" si="20"/>
        <v> </v>
      </c>
      <c r="X85" s="117">
        <f t="shared" si="18"/>
      </c>
      <c r="Y85" s="14"/>
      <c r="Z85" s="1"/>
      <c r="AA85" s="1"/>
      <c r="AB85" s="1"/>
      <c r="AC85" s="1"/>
      <c r="AD85" s="1"/>
      <c r="AE85" s="1"/>
      <c r="AF85" s="1"/>
    </row>
    <row r="86" spans="1:32" ht="12.75" customHeight="1" hidden="1">
      <c r="A86" s="15"/>
      <c r="B86" s="1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"/>
      <c r="R86" s="72">
        <f t="shared" si="15"/>
      </c>
      <c r="S86" s="70"/>
      <c r="T86" s="113">
        <f t="shared" si="16"/>
      </c>
      <c r="U86" s="114">
        <f t="shared" si="17"/>
      </c>
      <c r="V86" s="126" t="str">
        <f t="shared" si="19"/>
        <v> </v>
      </c>
      <c r="W86" s="127" t="str">
        <f t="shared" si="20"/>
        <v> </v>
      </c>
      <c r="X86" s="117">
        <f t="shared" si="18"/>
      </c>
      <c r="Y86" s="14"/>
      <c r="Z86" s="1"/>
      <c r="AA86" s="1"/>
      <c r="AB86" s="1"/>
      <c r="AC86" s="1"/>
      <c r="AD86" s="1"/>
      <c r="AE86" s="1"/>
      <c r="AF86" s="1"/>
    </row>
    <row r="87" spans="1:32" ht="12.75" customHeight="1" hidden="1">
      <c r="A87" s="15"/>
      <c r="B87" s="1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"/>
      <c r="R87" s="72">
        <f t="shared" si="15"/>
      </c>
      <c r="S87" s="70"/>
      <c r="T87" s="113">
        <f t="shared" si="16"/>
      </c>
      <c r="U87" s="114">
        <f t="shared" si="17"/>
      </c>
      <c r="V87" s="126" t="str">
        <f t="shared" si="19"/>
        <v> </v>
      </c>
      <c r="W87" s="127" t="str">
        <f t="shared" si="20"/>
        <v> </v>
      </c>
      <c r="X87" s="117">
        <f t="shared" si="18"/>
      </c>
      <c r="Y87" s="14"/>
      <c r="Z87" s="1"/>
      <c r="AA87" s="1"/>
      <c r="AB87" s="1"/>
      <c r="AC87" s="1"/>
      <c r="AD87" s="1"/>
      <c r="AE87" s="1"/>
      <c r="AF87" s="1"/>
    </row>
    <row r="88" spans="1:32" ht="12.75" customHeight="1" hidden="1">
      <c r="A88" s="15"/>
      <c r="B88" s="1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"/>
      <c r="R88" s="72">
        <f t="shared" si="15"/>
      </c>
      <c r="S88" s="70"/>
      <c r="T88" s="113">
        <f t="shared" si="16"/>
      </c>
      <c r="U88" s="114">
        <f t="shared" si="17"/>
      </c>
      <c r="V88" s="126" t="str">
        <f t="shared" si="19"/>
        <v> </v>
      </c>
      <c r="W88" s="127" t="str">
        <f t="shared" si="20"/>
        <v> </v>
      </c>
      <c r="X88" s="117">
        <f t="shared" si="18"/>
      </c>
      <c r="Y88" s="14"/>
      <c r="Z88" s="1"/>
      <c r="AA88" s="1"/>
      <c r="AB88" s="1"/>
      <c r="AC88" s="1"/>
      <c r="AD88" s="1"/>
      <c r="AE88" s="1"/>
      <c r="AF88" s="1"/>
    </row>
    <row r="89" spans="1:32" ht="12.75" customHeight="1" hidden="1">
      <c r="A89" s="15"/>
      <c r="B89" s="1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"/>
      <c r="R89" s="72">
        <f t="shared" si="15"/>
      </c>
      <c r="S89" s="70"/>
      <c r="T89" s="113">
        <f t="shared" si="16"/>
      </c>
      <c r="U89" s="114">
        <f t="shared" si="17"/>
      </c>
      <c r="V89" s="126" t="str">
        <f t="shared" si="19"/>
        <v> </v>
      </c>
      <c r="W89" s="127" t="str">
        <f t="shared" si="20"/>
        <v> </v>
      </c>
      <c r="X89" s="117">
        <f t="shared" si="18"/>
      </c>
      <c r="Y89" s="14"/>
      <c r="Z89" s="1"/>
      <c r="AA89" s="1"/>
      <c r="AB89" s="1"/>
      <c r="AC89" s="1"/>
      <c r="AD89" s="1"/>
      <c r="AE89" s="1"/>
      <c r="AF89" s="1"/>
    </row>
    <row r="90" spans="1:32" ht="12.75" customHeight="1" hidden="1">
      <c r="A90" s="15"/>
      <c r="B90" s="1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"/>
      <c r="R90" s="72">
        <f t="shared" si="15"/>
      </c>
      <c r="S90" s="70"/>
      <c r="T90" s="113">
        <f t="shared" si="16"/>
      </c>
      <c r="U90" s="114">
        <f t="shared" si="17"/>
      </c>
      <c r="V90" s="126" t="str">
        <f t="shared" si="19"/>
        <v> </v>
      </c>
      <c r="W90" s="127" t="str">
        <f t="shared" si="20"/>
        <v> </v>
      </c>
      <c r="X90" s="117">
        <f t="shared" si="18"/>
      </c>
      <c r="Y90" s="14"/>
      <c r="Z90" s="1"/>
      <c r="AA90" s="1"/>
      <c r="AB90" s="1"/>
      <c r="AC90" s="1"/>
      <c r="AD90" s="1"/>
      <c r="AE90" s="1"/>
      <c r="AF90" s="1"/>
    </row>
    <row r="91" spans="1:32" ht="12.75" customHeight="1" hidden="1">
      <c r="A91" s="15"/>
      <c r="B91" s="1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"/>
      <c r="R91" s="72">
        <f t="shared" si="15"/>
      </c>
      <c r="S91" s="70"/>
      <c r="T91" s="113">
        <f t="shared" si="16"/>
      </c>
      <c r="U91" s="114">
        <f t="shared" si="17"/>
      </c>
      <c r="V91" s="126" t="str">
        <f t="shared" si="19"/>
        <v> </v>
      </c>
      <c r="W91" s="127" t="str">
        <f t="shared" si="20"/>
        <v> </v>
      </c>
      <c r="X91" s="117">
        <f t="shared" si="18"/>
      </c>
      <c r="Y91" s="14"/>
      <c r="Z91" s="1"/>
      <c r="AA91" s="1"/>
      <c r="AB91" s="1"/>
      <c r="AC91" s="1"/>
      <c r="AD91" s="1"/>
      <c r="AE91" s="1"/>
      <c r="AF91" s="1"/>
    </row>
    <row r="92" spans="1:32" ht="12.75" customHeight="1" hidden="1">
      <c r="A92" s="15"/>
      <c r="B92" s="1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"/>
      <c r="R92" s="72">
        <f t="shared" si="15"/>
      </c>
      <c r="S92" s="70"/>
      <c r="T92" s="113">
        <f t="shared" si="16"/>
      </c>
      <c r="U92" s="114">
        <f t="shared" si="17"/>
      </c>
      <c r="V92" s="126" t="str">
        <f t="shared" si="19"/>
        <v> </v>
      </c>
      <c r="W92" s="127" t="str">
        <f t="shared" si="20"/>
        <v> </v>
      </c>
      <c r="X92" s="117">
        <f t="shared" si="18"/>
      </c>
      <c r="Y92" s="14"/>
      <c r="Z92" s="1"/>
      <c r="AA92" s="1"/>
      <c r="AB92" s="1"/>
      <c r="AC92" s="1"/>
      <c r="AD92" s="1"/>
      <c r="AE92" s="1"/>
      <c r="AF92" s="1"/>
    </row>
    <row r="93" spans="1:32" ht="12.75" customHeight="1" hidden="1">
      <c r="A93" s="15"/>
      <c r="B93" s="1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"/>
      <c r="R93" s="72">
        <f t="shared" si="15"/>
      </c>
      <c r="S93" s="70"/>
      <c r="T93" s="113">
        <f t="shared" si="16"/>
      </c>
      <c r="U93" s="114">
        <f t="shared" si="17"/>
      </c>
      <c r="V93" s="126" t="str">
        <f t="shared" si="19"/>
        <v> </v>
      </c>
      <c r="W93" s="127" t="str">
        <f t="shared" si="20"/>
        <v> </v>
      </c>
      <c r="X93" s="117">
        <f t="shared" si="18"/>
      </c>
      <c r="Y93" s="14"/>
      <c r="Z93" s="1"/>
      <c r="AA93" s="1"/>
      <c r="AB93" s="1"/>
      <c r="AC93" s="1"/>
      <c r="AD93" s="1"/>
      <c r="AE93" s="1"/>
      <c r="AF93" s="1"/>
    </row>
    <row r="94" spans="1:32" ht="13.5" customHeight="1" hidden="1" thickBot="1">
      <c r="A94" s="15"/>
      <c r="B94" s="1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"/>
      <c r="R94" s="73">
        <f t="shared" si="15"/>
      </c>
      <c r="S94" s="70"/>
      <c r="T94" s="118">
        <f t="shared" si="16"/>
      </c>
      <c r="U94" s="119">
        <f t="shared" si="17"/>
      </c>
      <c r="V94" s="126" t="str">
        <f t="shared" si="19"/>
        <v> </v>
      </c>
      <c r="W94" s="127" t="str">
        <f t="shared" si="20"/>
        <v> </v>
      </c>
      <c r="X94" s="120">
        <f t="shared" si="18"/>
      </c>
      <c r="Y94" s="14"/>
      <c r="Z94" s="1"/>
      <c r="AA94" s="1"/>
      <c r="AB94" s="1"/>
      <c r="AC94" s="1"/>
      <c r="AD94" s="1"/>
      <c r="AE94" s="1"/>
      <c r="AF94" s="1"/>
    </row>
    <row r="95" spans="1:32" ht="13.5" thickBot="1">
      <c r="A95" s="1"/>
      <c r="B95" s="5"/>
      <c r="C95" s="90">
        <f aca="true" t="shared" si="21" ref="C95:P95">IF(SUM(C56:C94)=0,"",SUM(C56:C94))</f>
        <v>376</v>
      </c>
      <c r="D95" s="90">
        <f>IF(SUM(D56:D94)=0,"",SUM(D56:D94))</f>
        <v>399</v>
      </c>
      <c r="E95" s="211">
        <f>IF(SUM(E56:E94)=0,"",SUM(E56:E94))-10</f>
        <v>373</v>
      </c>
      <c r="F95" s="6">
        <f t="shared" si="21"/>
        <v>369</v>
      </c>
      <c r="G95" s="6">
        <f t="shared" si="21"/>
        <v>352</v>
      </c>
      <c r="H95" s="6">
        <f t="shared" si="21"/>
        <v>373</v>
      </c>
      <c r="I95" s="6">
        <f t="shared" si="21"/>
        <v>418</v>
      </c>
      <c r="J95" s="6">
        <f t="shared" si="21"/>
        <v>412</v>
      </c>
      <c r="K95" s="90">
        <f>IF(SUM(K56:K94)=0,"",SUM(K56:K94))</f>
        <v>384</v>
      </c>
      <c r="L95" s="6">
        <f t="shared" si="21"/>
      </c>
      <c r="M95" s="90">
        <f t="shared" si="21"/>
      </c>
      <c r="N95" s="6">
        <f t="shared" si="21"/>
      </c>
      <c r="O95" s="6">
        <f t="shared" si="21"/>
      </c>
      <c r="P95" s="6">
        <f t="shared" si="21"/>
      </c>
      <c r="Q95" s="1"/>
      <c r="R95" s="17">
        <f t="shared" si="15"/>
        <v>384</v>
      </c>
      <c r="S95" s="18"/>
      <c r="T95" s="19">
        <f>IF(SUM(T56:T94)&lt;1,"",MAX(T56:T94))</f>
        <v>54</v>
      </c>
      <c r="U95" s="19">
        <f>IF(SUM(U56:U94)&lt;1,"",MAX(U56:U94))</f>
      </c>
      <c r="V95" s="17">
        <f>IF(SUM(V56:V94)&lt;1,"",MAX(V56:V94))</f>
        <v>44.5</v>
      </c>
      <c r="W95" s="17">
        <f>IF(SUM(W56:W94)&lt;1,"",MAX(W56:W94))</f>
      </c>
      <c r="X95" s="19">
        <f>IF((COUNT(C95:P95))&lt;1,"",+COUNT(C95:P95))</f>
        <v>9</v>
      </c>
      <c r="Y95" s="14"/>
      <c r="Z95" s="1"/>
      <c r="AA95" s="1"/>
      <c r="AB95" s="1"/>
      <c r="AC95" s="1"/>
      <c r="AD95" s="1"/>
      <c r="AE95" s="1"/>
      <c r="AF95" s="1"/>
    </row>
    <row r="96" spans="1:32" ht="13.5" thickBot="1">
      <c r="A96" s="1"/>
      <c r="B96" s="1"/>
      <c r="C96" s="5" t="s">
        <v>19</v>
      </c>
      <c r="D96" s="5" t="s">
        <v>19</v>
      </c>
      <c r="E96" s="5" t="s">
        <v>19</v>
      </c>
      <c r="F96" s="5" t="s">
        <v>19</v>
      </c>
      <c r="G96" s="5" t="s">
        <v>19</v>
      </c>
      <c r="H96" s="5" t="s">
        <v>19</v>
      </c>
      <c r="I96" s="5" t="s">
        <v>19</v>
      </c>
      <c r="J96" s="5" t="s">
        <v>19</v>
      </c>
      <c r="K96" s="5" t="s">
        <v>19</v>
      </c>
      <c r="L96" s="5" t="s">
        <v>19</v>
      </c>
      <c r="M96" s="5" t="s">
        <v>19</v>
      </c>
      <c r="N96" s="5" t="s">
        <v>19</v>
      </c>
      <c r="O96" s="5" t="s">
        <v>19</v>
      </c>
      <c r="P96" s="5" t="s">
        <v>19</v>
      </c>
      <c r="Q96" s="1"/>
      <c r="R96" s="1"/>
      <c r="S96" s="1"/>
      <c r="T96" s="1"/>
      <c r="U96" s="1"/>
      <c r="V96" s="230" t="s">
        <v>18</v>
      </c>
      <c r="W96" s="231"/>
      <c r="X96" s="80"/>
      <c r="Y96" s="1"/>
      <c r="Z96" s="1"/>
      <c r="AA96" s="1"/>
      <c r="AB96" s="1"/>
      <c r="AC96" s="1"/>
      <c r="AD96" s="1"/>
      <c r="AE96" s="1"/>
      <c r="AF96" s="1"/>
    </row>
    <row r="97" spans="1:32" ht="12.75">
      <c r="A97" s="1" t="s">
        <v>47</v>
      </c>
      <c r="B97" s="1"/>
      <c r="C97" s="12">
        <f>'Bowling Stones'!C43</f>
        <v>368</v>
      </c>
      <c r="D97" s="12">
        <f>'Offenham RBL'!E43</f>
        <v>347</v>
      </c>
      <c r="E97" s="12">
        <f>'The Wicks'!F43</f>
        <v>376</v>
      </c>
      <c r="F97" s="12">
        <f>Beavers!F43</f>
        <v>367</v>
      </c>
      <c r="G97" s="12">
        <f>Orleans!G43</f>
        <v>331</v>
      </c>
      <c r="H97" s="12">
        <f>Chasers!H43</f>
        <v>406</v>
      </c>
      <c r="I97" s="12">
        <f>Dynamos!I43</f>
        <v>408</v>
      </c>
      <c r="J97" s="12">
        <f>'No Hopers'!J43</f>
        <v>418</v>
      </c>
      <c r="K97" s="12">
        <f>'Double Tops'!K43</f>
        <v>397</v>
      </c>
      <c r="L97" s="12"/>
      <c r="M97" s="12"/>
      <c r="N97" s="12"/>
      <c r="O97" s="12"/>
      <c r="P97" s="12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>
      <c r="A98" s="1"/>
      <c r="B98" s="1"/>
      <c r="C98" s="1"/>
      <c r="D98" s="1"/>
      <c r="E98" s="1"/>
      <c r="F98" s="1"/>
      <c r="G98" s="89"/>
      <c r="H98" s="1"/>
      <c r="I98" s="1"/>
      <c r="J98" s="1"/>
      <c r="K98" s="1"/>
      <c r="L98" s="1"/>
      <c r="M98" s="1"/>
      <c r="N98" s="1"/>
      <c r="O98" s="1"/>
      <c r="P98" s="1"/>
      <c r="Q98" s="1"/>
      <c r="R98" s="3" t="s">
        <v>15</v>
      </c>
      <c r="S98" s="4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>
      <c r="A99" s="1" t="s">
        <v>42</v>
      </c>
      <c r="B99" s="1"/>
      <c r="C99" s="81" t="str">
        <f>IF(ISNUMBER(C95),IF(ISNUMBER(C97),IF(C95&gt;C97,"Won",IF(C95=C97,"Draw","Lost")),"Error"),IF(ISNUMBER(C97),"Error",IF(C95="",IF(ISTEXT(C97),"",""),"Awarded Awy")))</f>
        <v>Won</v>
      </c>
      <c r="D99" s="81" t="str">
        <f aca="true" t="shared" si="22" ref="D99:M99">IF(ISNUMBER(D95),IF(ISNUMBER(D97),IF(D95&gt;D97,"Won",IF(D95=D97,"Draw","Lost")),"Error"),IF(ISNUMBER(D97),"Error",IF(D95="",IF(ISTEXT(D97),"",""),"Awarded Awy")))</f>
        <v>Won</v>
      </c>
      <c r="E99" s="81" t="str">
        <f t="shared" si="22"/>
        <v>Lost</v>
      </c>
      <c r="F99" s="81" t="str">
        <f t="shared" si="22"/>
        <v>Won</v>
      </c>
      <c r="G99" s="81" t="str">
        <f t="shared" si="22"/>
        <v>Won</v>
      </c>
      <c r="H99" s="81" t="str">
        <f t="shared" si="22"/>
        <v>Lost</v>
      </c>
      <c r="I99" s="81" t="str">
        <f t="shared" si="22"/>
        <v>Won</v>
      </c>
      <c r="J99" s="81" t="str">
        <f t="shared" si="22"/>
        <v>Lost</v>
      </c>
      <c r="K99" s="81" t="str">
        <f t="shared" si="22"/>
        <v>Lost</v>
      </c>
      <c r="L99" s="81">
        <f t="shared" si="22"/>
      </c>
      <c r="M99" s="81">
        <f t="shared" si="22"/>
      </c>
      <c r="N99" s="81">
        <f>IF(ISNUMBER(N95),IF(ISNUMBER(N97),IF(N95&gt;N97,"Won",IF(N95=N97,"Draw","Lost")),"Error"),IF(ISNUMBER(N97),"Error",IF(N95="",IF(ISTEXT(N97),"Awarded Hme",""),"Awarded Awy")))</f>
      </c>
      <c r="O99" s="81">
        <f>IF(ISNUMBER(O95),IF(ISNUMBER(O97),IF(O95&gt;O97,"Won",IF(O95=O97,"Draw","Lost")),"Error"),IF(ISNUMBER(O97),"Error",IF(O95="",IF(ISTEXT(O97),"Awarded Hme",""),"Awarded Awy")))</f>
      </c>
      <c r="P99" s="81">
        <f>IF(ISNUMBER(P95),IF(ISNUMBER(P97),IF(P95&gt;P97,"Won",IF(P95=P97,"Draw","Lost")),"Error"),IF(ISNUMBER(P97),"Error",IF(P95="",IF(ISTEXT(P97),"Awarded Hme",""),"Awarded Awy")))</f>
      </c>
      <c r="Q99" s="1"/>
      <c r="R99" s="1" t="s">
        <v>33</v>
      </c>
      <c r="S99" s="5">
        <f>COUNTIF(C99:P99,"Won")</f>
        <v>5</v>
      </c>
      <c r="T99" s="1" t="s">
        <v>7</v>
      </c>
      <c r="U99" s="5">
        <f>COUNTIF(C99:P99,"Draw")</f>
        <v>0</v>
      </c>
      <c r="V99" s="1" t="s">
        <v>9</v>
      </c>
      <c r="W99" s="5">
        <f>COUNTIF(C99:P99,"Lost")</f>
        <v>4</v>
      </c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>
      <c r="A100" s="1" t="s">
        <v>43</v>
      </c>
      <c r="B100" s="1"/>
      <c r="C100" s="81">
        <v>4</v>
      </c>
      <c r="D100" s="81">
        <v>4</v>
      </c>
      <c r="E100" s="81">
        <v>2</v>
      </c>
      <c r="F100" s="81">
        <v>4</v>
      </c>
      <c r="G100" s="81">
        <v>3</v>
      </c>
      <c r="H100" s="81">
        <v>2</v>
      </c>
      <c r="I100" s="81">
        <v>3</v>
      </c>
      <c r="J100" s="81">
        <v>3</v>
      </c>
      <c r="K100" s="81">
        <v>2</v>
      </c>
      <c r="L100" s="81"/>
      <c r="M100" s="81"/>
      <c r="N100" s="81"/>
      <c r="O100" s="81"/>
      <c r="P100" s="81"/>
      <c r="Q100" s="1"/>
      <c r="R100" s="1" t="s">
        <v>43</v>
      </c>
      <c r="S100" s="5">
        <f>SUM(C100:P100)</f>
        <v>27</v>
      </c>
      <c r="T100" s="1"/>
      <c r="U100" s="5"/>
      <c r="V100" s="1"/>
      <c r="W100" s="5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>
      <c r="A101" s="1" t="s">
        <v>4</v>
      </c>
      <c r="B101" s="1"/>
      <c r="C101" s="81"/>
      <c r="D101" s="81"/>
      <c r="E101" s="81"/>
      <c r="F101" s="81"/>
      <c r="G101" s="81"/>
      <c r="H101" s="81"/>
      <c r="I101" s="81"/>
      <c r="J101" s="81"/>
      <c r="K101" s="81">
        <v>1</v>
      </c>
      <c r="L101" s="81"/>
      <c r="M101" s="81"/>
      <c r="N101" s="81"/>
      <c r="O101" s="81"/>
      <c r="P101" s="81"/>
      <c r="Q101" s="1"/>
      <c r="R101" s="1" t="s">
        <v>49</v>
      </c>
      <c r="S101" s="5">
        <f>SUM(C101:P101)</f>
        <v>1</v>
      </c>
      <c r="T101" s="1" t="s">
        <v>8</v>
      </c>
      <c r="U101" s="5">
        <f>(COUNT(C97:P97)*6)-(S100+S101)</f>
        <v>26</v>
      </c>
      <c r="V101" s="1"/>
      <c r="W101" s="5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>
      <c r="A102" s="1" t="s">
        <v>31</v>
      </c>
      <c r="B102" s="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1"/>
      <c r="R102" s="1" t="s">
        <v>5</v>
      </c>
      <c r="S102" s="5">
        <f>SUM(C102:P102)</f>
        <v>0</v>
      </c>
      <c r="T102" s="1"/>
      <c r="U102" s="5"/>
      <c r="V102" s="1"/>
      <c r="W102" s="5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>
      <c r="A103" s="1" t="s">
        <v>6</v>
      </c>
      <c r="B103" s="1"/>
      <c r="C103" s="81">
        <f aca="true" t="shared" si="23" ref="C103:P103">IF(C99="","",IF(C99="Awarded Hme",12,IF(C99="Awarded Awy",0,IF(C99="Won",6,IF(C99="Draw",3,0))+C100+(C101/2)-C102)))</f>
        <v>10</v>
      </c>
      <c r="D103" s="81">
        <f t="shared" si="23"/>
        <v>10</v>
      </c>
      <c r="E103" s="81">
        <f t="shared" si="23"/>
        <v>2</v>
      </c>
      <c r="F103" s="81">
        <f t="shared" si="23"/>
        <v>10</v>
      </c>
      <c r="G103" s="81">
        <f t="shared" si="23"/>
        <v>9</v>
      </c>
      <c r="H103" s="81">
        <f t="shared" si="23"/>
        <v>2</v>
      </c>
      <c r="I103" s="81">
        <f t="shared" si="23"/>
        <v>9</v>
      </c>
      <c r="J103" s="81">
        <f t="shared" si="23"/>
        <v>3</v>
      </c>
      <c r="K103" s="81">
        <f t="shared" si="23"/>
        <v>2.5</v>
      </c>
      <c r="L103" s="81">
        <f t="shared" si="23"/>
      </c>
      <c r="M103" s="81">
        <f t="shared" si="23"/>
      </c>
      <c r="N103" s="81">
        <f t="shared" si="23"/>
      </c>
      <c r="O103" s="81">
        <f t="shared" si="23"/>
      </c>
      <c r="P103" s="81">
        <f t="shared" si="23"/>
      </c>
      <c r="Q103" s="1"/>
      <c r="R103" s="1" t="s">
        <v>6</v>
      </c>
      <c r="S103" s="5">
        <f>SUM(C103:P103)</f>
        <v>57.5</v>
      </c>
      <c r="T103" s="1"/>
      <c r="U103" s="5"/>
      <c r="V103" s="1"/>
      <c r="W103" s="5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7.25">
      <c r="A105" s="226" t="s">
        <v>1</v>
      </c>
      <c r="B105" s="227"/>
      <c r="C105" s="227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150"/>
      <c r="Z105" s="1"/>
      <c r="AA105" s="1"/>
      <c r="AB105" s="1"/>
      <c r="AC105" s="1"/>
      <c r="AD105" s="1"/>
      <c r="AE105" s="1"/>
      <c r="AF105" s="1"/>
    </row>
    <row r="106" spans="1:32" ht="13.5" thickBo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>
      <c r="A107" s="1"/>
      <c r="B107" s="1"/>
      <c r="C107" s="3" t="s">
        <v>16</v>
      </c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 t="s">
        <v>50</v>
      </c>
      <c r="R107" s="1"/>
      <c r="S107" s="1"/>
      <c r="T107" s="228" t="s">
        <v>35</v>
      </c>
      <c r="U107" s="229"/>
      <c r="V107" s="228" t="s">
        <v>17</v>
      </c>
      <c r="W107" s="229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3.5" thickBot="1">
      <c r="A108" s="1"/>
      <c r="B108" s="1"/>
      <c r="C108" s="1" t="s">
        <v>33</v>
      </c>
      <c r="D108" s="5">
        <f>S47+S99</f>
        <v>11</v>
      </c>
      <c r="E108" s="1" t="s">
        <v>20</v>
      </c>
      <c r="F108" s="5">
        <f>U47+U99</f>
        <v>0</v>
      </c>
      <c r="G108" s="1" t="s">
        <v>27</v>
      </c>
      <c r="H108" s="5">
        <f>W47+W99</f>
        <v>7</v>
      </c>
      <c r="I108" s="1"/>
      <c r="J108" s="1"/>
      <c r="K108" s="1"/>
      <c r="L108" s="1"/>
      <c r="M108" s="1"/>
      <c r="N108" s="1"/>
      <c r="O108" s="1"/>
      <c r="P108" s="1"/>
      <c r="Q108" s="1" t="s">
        <v>51</v>
      </c>
      <c r="R108" s="1"/>
      <c r="S108" s="1"/>
      <c r="T108" s="7" t="s">
        <v>36</v>
      </c>
      <c r="U108" s="9" t="s">
        <v>48</v>
      </c>
      <c r="V108" s="7" t="s">
        <v>36</v>
      </c>
      <c r="W108" s="9" t="s">
        <v>48</v>
      </c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3.5" thickBot="1">
      <c r="A109" s="1"/>
      <c r="B109" s="1"/>
      <c r="C109" s="1" t="s">
        <v>43</v>
      </c>
      <c r="D109" s="5">
        <f>S48+S100</f>
        <v>63</v>
      </c>
      <c r="E109" s="1"/>
      <c r="F109" s="5"/>
      <c r="G109" s="1"/>
      <c r="H109" s="5"/>
      <c r="I109" s="1"/>
      <c r="J109" s="1"/>
      <c r="K109" s="1"/>
      <c r="L109" s="1"/>
      <c r="M109" s="1"/>
      <c r="N109" s="1"/>
      <c r="O109" s="1"/>
      <c r="P109" s="1"/>
      <c r="Q109" s="1" t="s">
        <v>52</v>
      </c>
      <c r="R109" s="1"/>
      <c r="S109" s="1"/>
      <c r="T109" s="19">
        <f>IF(ISNUMBER(T43),MAX(T43,T95),IF(ISNUMBER(T95),MAX(T43,T95),""))</f>
        <v>54</v>
      </c>
      <c r="U109" s="19">
        <f>IF(ISNUMBER(U43),MAX(U43,U95),IF(ISNUMBER(U95),MAX(U43,U95),""))</f>
      </c>
      <c r="V109" s="17">
        <f>Z43</f>
        <v>43.3125</v>
      </c>
      <c r="W109" s="17">
        <f>AA43</f>
      </c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3.5" thickBot="1">
      <c r="A110" s="1"/>
      <c r="B110" s="1"/>
      <c r="C110" s="1" t="s">
        <v>4</v>
      </c>
      <c r="D110" s="5">
        <f>S49+S101</f>
        <v>3</v>
      </c>
      <c r="E110" s="1" t="s">
        <v>28</v>
      </c>
      <c r="F110" s="5">
        <f>U49+U101</f>
        <v>42</v>
      </c>
      <c r="G110" s="1"/>
      <c r="H110" s="5"/>
      <c r="I110" s="1"/>
      <c r="J110" s="1"/>
      <c r="K110" s="1"/>
      <c r="L110" s="1"/>
      <c r="M110" s="1"/>
      <c r="N110" s="1"/>
      <c r="O110" s="1"/>
      <c r="P110" s="1"/>
      <c r="Q110" s="1" t="s">
        <v>208</v>
      </c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3.5" thickBot="1">
      <c r="A111" s="1"/>
      <c r="B111" s="1"/>
      <c r="C111" s="1" t="s">
        <v>5</v>
      </c>
      <c r="D111" s="5">
        <f>S50+S102</f>
        <v>0</v>
      </c>
      <c r="E111" s="1"/>
      <c r="F111" s="5"/>
      <c r="G111" s="1"/>
      <c r="H111" s="5"/>
      <c r="I111" s="1"/>
      <c r="J111" s="1"/>
      <c r="K111" s="1"/>
      <c r="L111" s="1"/>
      <c r="M111" s="1"/>
      <c r="N111" s="1"/>
      <c r="O111" s="1"/>
      <c r="P111" s="1"/>
      <c r="Q111" s="1" t="s">
        <v>13</v>
      </c>
      <c r="R111" s="1"/>
      <c r="S111" s="1"/>
      <c r="T111" s="128" t="s">
        <v>55</v>
      </c>
      <c r="U111" s="79"/>
      <c r="V111" s="80"/>
      <c r="W111" s="78">
        <f>Y43</f>
        <v>43.3125</v>
      </c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>
      <c r="A112" s="1"/>
      <c r="B112" s="1"/>
      <c r="C112" s="1" t="s">
        <v>6</v>
      </c>
      <c r="D112" s="5">
        <f>S51+S103</f>
        <v>130.5</v>
      </c>
      <c r="E112" s="1"/>
      <c r="F112" s="5"/>
      <c r="G112" s="1" t="s">
        <v>29</v>
      </c>
      <c r="H112" s="5">
        <f>IF(ISNUMBER(X43),IF(ISNUMBER(X95),(X43+X95),X43),IF(ISNUMBER(X95),X95,"None"))</f>
        <v>18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</sheetData>
  <sheetProtection/>
  <mergeCells count="12">
    <mergeCell ref="T54:U54"/>
    <mergeCell ref="V54:W54"/>
    <mergeCell ref="V96:W96"/>
    <mergeCell ref="A105:X105"/>
    <mergeCell ref="T107:U107"/>
    <mergeCell ref="V107:W107"/>
    <mergeCell ref="A1:X1"/>
    <mergeCell ref="R2:S2"/>
    <mergeCell ref="T2:U2"/>
    <mergeCell ref="V2:W2"/>
    <mergeCell ref="V44:W44"/>
    <mergeCell ref="A53:X53"/>
  </mergeCells>
  <conditionalFormatting sqref="B4:B42 B56:B94">
    <cfRule type="cellIs" priority="2" dxfId="309" operator="equal" stopIfTrue="1">
      <formula>"F"</formula>
    </cfRule>
    <cfRule type="cellIs" priority="3" dxfId="310" operator="equal" stopIfTrue="1">
      <formula>"M"</formula>
    </cfRule>
  </conditionalFormatting>
  <conditionalFormatting sqref="O99:P99 C47:P47">
    <cfRule type="cellIs" priority="4" dxfId="18" operator="equal" stopIfTrue="1">
      <formula>"Won"</formula>
    </cfRule>
  </conditionalFormatting>
  <conditionalFormatting sqref="C99:N99">
    <cfRule type="cellIs" priority="1" dxfId="18" operator="equal" stopIfTrue="1">
      <formula>"Won"</formula>
    </cfRule>
  </conditionalFormatting>
  <conditionalFormatting sqref="V4:V42">
    <cfRule type="expression" priority="1211" dxfId="7" stopIfTrue="1">
      <formula>$V4=MAX($V$4:$V$42)</formula>
    </cfRule>
  </conditionalFormatting>
  <conditionalFormatting sqref="W4:W42">
    <cfRule type="expression" priority="1213" dxfId="6" stopIfTrue="1">
      <formula>$W4=MAX($W$4:$W$42)</formula>
    </cfRule>
  </conditionalFormatting>
  <conditionalFormatting sqref="Z25:AA42 Y4:Y42">
    <cfRule type="expression" priority="1215" dxfId="21" stopIfTrue="1">
      <formula>$Y4=MAX($Y$4:$Y$42)</formula>
    </cfRule>
  </conditionalFormatting>
  <conditionalFormatting sqref="C4:P42 R4:S42">
    <cfRule type="cellIs" priority="1217" dxfId="10" operator="lessThan" stopIfTrue="1">
      <formula>1</formula>
    </cfRule>
    <cfRule type="expression" priority="1218" dxfId="6" stopIfTrue="1">
      <formula>IF($B4="F",(C4=MAX(C$4:C$42)))</formula>
    </cfRule>
    <cfRule type="expression" priority="1219" dxfId="8" stopIfTrue="1">
      <formula>IF(OR($B4="M",$B4=""),(C4=MAX(C$4:C$42)))</formula>
    </cfRule>
  </conditionalFormatting>
  <conditionalFormatting sqref="Z4:Z24">
    <cfRule type="expression" priority="1235" dxfId="8" stopIfTrue="1">
      <formula>$Z4=MAX($Z$4:$Z$42)</formula>
    </cfRule>
  </conditionalFormatting>
  <conditionalFormatting sqref="AA4:AA24">
    <cfRule type="expression" priority="1236" dxfId="9" stopIfTrue="1">
      <formula>$AA4=MAX($AA$4:$AA$42)</formula>
    </cfRule>
  </conditionalFormatting>
  <conditionalFormatting sqref="V56:V94">
    <cfRule type="expression" priority="1259" dxfId="7" stopIfTrue="1">
      <formula>$V56=MAX($V$56:$V$94)</formula>
    </cfRule>
  </conditionalFormatting>
  <conditionalFormatting sqref="W56:W94">
    <cfRule type="expression" priority="1261" dxfId="6" stopIfTrue="1">
      <formula>$W56=MAX($W$56:$W$94)</formula>
    </cfRule>
  </conditionalFormatting>
  <conditionalFormatting sqref="C56:P94 R56:R94">
    <cfRule type="cellIs" priority="1263" dxfId="10" operator="lessThan" stopIfTrue="1">
      <formula>1</formula>
    </cfRule>
    <cfRule type="expression" priority="1264" dxfId="6" stopIfTrue="1">
      <formula>IF($B56="F",(C56=MAX(C$56:C$94)))</formula>
    </cfRule>
    <cfRule type="expression" priority="1265" dxfId="8" stopIfTrue="1">
      <formula>IF(OR($B56="M",$B56=""),(C56=MAX(C$56:C$94)))</formula>
    </cfRule>
  </conditionalFormatting>
  <conditionalFormatting sqref="T4:T42 T56:T94">
    <cfRule type="expression" priority="1281" dxfId="12" stopIfTrue="1">
      <formula>$T4=MAX($T$4:$T$42,$T$56:$T$94)</formula>
    </cfRule>
  </conditionalFormatting>
  <conditionalFormatting sqref="U4:U42 U56:U94">
    <cfRule type="expression" priority="1284" dxfId="9" stopIfTrue="1">
      <formula>$U4=MAX($U$4:$U$42,$U$56:$U$94)</formula>
    </cfRule>
  </conditionalFormatting>
  <conditionalFormatting sqref="A4:A42">
    <cfRule type="expression" priority="1287" dxfId="0" stopIfTrue="1">
      <formula>(OR($T4=MAX($T$4:$T$42,$T$56:$T$94),$U4=MAX($U$4:$U$42,$U$56:$U$94)))</formula>
    </cfRule>
    <cfRule type="expression" priority="1288" dxfId="0" stopIfTrue="1">
      <formula>(OR($V4=MAX($V$56:$V$94),$W4=MAX($W$56:$W$94)))</formula>
    </cfRule>
    <cfRule type="expression" priority="1289" dxfId="0" stopIfTrue="1">
      <formula>($Y4=MAX($Y$4:$Y$42))</formula>
    </cfRule>
  </conditionalFormatting>
  <conditionalFormatting sqref="A56:A94">
    <cfRule type="expression" priority="1290" dxfId="0" stopIfTrue="1">
      <formula>(OR($T56=MAX($T$4:$T$42,$T$56:$T$94),$U56=MAX($U$4:$U$42,$U$56:$U$94)))</formula>
    </cfRule>
    <cfRule type="expression" priority="1291" dxfId="0" stopIfTrue="1">
      <formula>(OR($V56=MAX($V$56:$V$94),$W56=MAX($W$56:$W$94)))</formula>
    </cfRule>
    <cfRule type="expression" priority="1292" dxfId="0" stopIfTrue="1">
      <formula>(#REF!=MAX($Y$4:$Y$42))</formula>
    </cfRule>
  </conditionalFormatting>
  <printOptions/>
  <pageMargins left="0.35433070866141736" right="0.15748031496062992" top="0.5118110236220472" bottom="0.1968503937007874" header="0.1968503937007874" footer="0.1968503937007874"/>
  <pageSetup fitToHeight="1" fitToWidth="1" horizontalDpi="600" verticalDpi="600" orientation="landscape" paperSize="10" scale="58" r:id="rId1"/>
  <headerFooter alignWithMargins="0">
    <oddHeader>&amp;L&amp;16Division 2&amp;C&amp;"Verdana,Bold"&amp;16&amp;A&amp;"Verdana,Regular" Skittles Averages&amp;R&amp;16 2021 - 2022 Season</oddHeader>
  </headerFooter>
  <rowBreaks count="1" manualBreakCount="1">
    <brk id="112" max="255" man="1"/>
  </rowBreaks>
  <colBreaks count="1" manualBreakCount="1">
    <brk id="2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A112"/>
  <sheetViews>
    <sheetView zoomScale="75" zoomScaleNormal="75" workbookViewId="0" topLeftCell="A16">
      <selection activeCell="J61" sqref="J61"/>
    </sheetView>
  </sheetViews>
  <sheetFormatPr defaultColWidth="11.00390625" defaultRowHeight="12.75"/>
  <cols>
    <col min="1" max="1" width="18.75390625" style="0" customWidth="1"/>
    <col min="2" max="2" width="3.875" style="0" customWidth="1"/>
    <col min="3" max="11" width="11.75390625" style="0" customWidth="1"/>
    <col min="12" max="16" width="11.75390625" style="0" hidden="1" customWidth="1"/>
    <col min="17" max="17" width="2.125" style="0" customWidth="1"/>
    <col min="18" max="25" width="8.00390625" style="0" customWidth="1"/>
    <col min="26" max="28" width="11.00390625" style="0" customWidth="1"/>
  </cols>
  <sheetData>
    <row r="1" spans="1:27" ht="18" thickBot="1">
      <c r="A1" s="226" t="str">
        <f ca="1">+RIGHT(CELL("filename",A1),LEN(CELL("filename",A1))-FIND("]",CELL("filename",A1)))&amp;" Home"</f>
        <v>Double Tops Home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68"/>
      <c r="Z1" s="68"/>
      <c r="AA1" s="68"/>
    </row>
    <row r="2" spans="1:27" ht="13.5" thickBot="1">
      <c r="A2" s="172" t="s">
        <v>75</v>
      </c>
      <c r="B2" s="173" t="s">
        <v>74</v>
      </c>
      <c r="C2" s="154">
        <v>45188</v>
      </c>
      <c r="D2" s="154">
        <v>45202</v>
      </c>
      <c r="E2" s="154">
        <v>45223</v>
      </c>
      <c r="F2" s="154">
        <v>45244</v>
      </c>
      <c r="G2" s="154">
        <v>45258</v>
      </c>
      <c r="H2" s="154">
        <v>45307</v>
      </c>
      <c r="I2" s="154">
        <v>45328</v>
      </c>
      <c r="J2" s="154">
        <v>45342</v>
      </c>
      <c r="K2" s="154">
        <v>45251</v>
      </c>
      <c r="L2" s="93"/>
      <c r="M2" s="93"/>
      <c r="N2" s="164"/>
      <c r="O2" s="164"/>
      <c r="P2" s="164"/>
      <c r="Q2" s="1"/>
      <c r="R2" s="228" t="s">
        <v>2</v>
      </c>
      <c r="S2" s="229"/>
      <c r="T2" s="228" t="s">
        <v>35</v>
      </c>
      <c r="U2" s="229"/>
      <c r="V2" s="228" t="s">
        <v>2</v>
      </c>
      <c r="W2" s="229"/>
      <c r="X2" s="155" t="s">
        <v>38</v>
      </c>
      <c r="Y2" s="156" t="s">
        <v>207</v>
      </c>
      <c r="Z2" s="156" t="s">
        <v>207</v>
      </c>
      <c r="AA2" s="156" t="s">
        <v>207</v>
      </c>
    </row>
    <row r="3" spans="1:27" ht="13.5" thickBot="1">
      <c r="A3" s="174" t="str">
        <f ca="1">+RIGHT(CELL("filename",A1),LEN(CELL("filename",A1))-FIND("]",CELL("filename",A1)))</f>
        <v>Double Tops</v>
      </c>
      <c r="B3" s="6" t="s">
        <v>10</v>
      </c>
      <c r="C3" s="152" t="s">
        <v>218</v>
      </c>
      <c r="D3" s="152" t="s">
        <v>214</v>
      </c>
      <c r="E3" s="152" t="s">
        <v>233</v>
      </c>
      <c r="F3" s="152" t="s">
        <v>215</v>
      </c>
      <c r="G3" s="152" t="s">
        <v>210</v>
      </c>
      <c r="H3" s="152" t="s">
        <v>216</v>
      </c>
      <c r="I3" s="152" t="s">
        <v>211</v>
      </c>
      <c r="J3" s="152" t="s">
        <v>217</v>
      </c>
      <c r="K3" s="152" t="s">
        <v>212</v>
      </c>
      <c r="L3" s="6"/>
      <c r="M3" s="6"/>
      <c r="N3" s="6"/>
      <c r="O3" s="6"/>
      <c r="P3" s="6"/>
      <c r="Q3" s="1"/>
      <c r="R3" s="7" t="s">
        <v>45</v>
      </c>
      <c r="S3" s="8" t="s">
        <v>34</v>
      </c>
      <c r="T3" s="7" t="s">
        <v>36</v>
      </c>
      <c r="U3" s="8" t="s">
        <v>48</v>
      </c>
      <c r="V3" s="7" t="s">
        <v>36</v>
      </c>
      <c r="W3" s="9" t="s">
        <v>48</v>
      </c>
      <c r="X3" s="8" t="s">
        <v>39</v>
      </c>
      <c r="Y3" s="10" t="s">
        <v>34</v>
      </c>
      <c r="Z3" s="10" t="s">
        <v>56</v>
      </c>
      <c r="AA3" s="10" t="s">
        <v>62</v>
      </c>
    </row>
    <row r="4" spans="1:27" ht="12.75">
      <c r="A4" s="171" t="s">
        <v>241</v>
      </c>
      <c r="B4" s="82" t="s">
        <v>37</v>
      </c>
      <c r="C4" s="53">
        <v>38</v>
      </c>
      <c r="D4" s="12">
        <v>33</v>
      </c>
      <c r="E4" s="12">
        <v>37</v>
      </c>
      <c r="F4" s="12">
        <v>39</v>
      </c>
      <c r="G4" s="12">
        <v>38</v>
      </c>
      <c r="H4" s="12">
        <v>37</v>
      </c>
      <c r="I4" s="12">
        <v>37</v>
      </c>
      <c r="J4" s="12">
        <v>32</v>
      </c>
      <c r="K4" s="12">
        <v>29</v>
      </c>
      <c r="L4" s="12"/>
      <c r="M4" s="12"/>
      <c r="N4" s="12"/>
      <c r="O4" s="12"/>
      <c r="P4" s="12"/>
      <c r="Q4" s="1"/>
      <c r="R4" s="75">
        <f aca="true" t="shared" si="0" ref="R4:R24">IF((COUNT(C4:P4))&lt;1,"",(AVERAGE(C4:P4)))</f>
        <v>35.55555555555556</v>
      </c>
      <c r="S4" s="35">
        <f aca="true" t="shared" si="1" ref="S4:S42">IF((COUNT(C4:P4,C56:P56))&lt;1,"",(AVERAGE(C4:P4,C56:P56)))</f>
        <v>34.4375</v>
      </c>
      <c r="T4" s="108" t="str">
        <f aca="true" t="shared" si="2" ref="T4:T24">IF((COUNT(C4:P4))&lt;1,"",IF(B4="F"," ",MAX(C4:P4)))</f>
        <v> </v>
      </c>
      <c r="U4" s="109">
        <f aca="true" t="shared" si="3" ref="U4:U24">IF((COUNT(C4:P4))&lt;1,"",IF(B4="F",MAX(C4:P4)," "))</f>
        <v>39</v>
      </c>
      <c r="V4" s="110" t="str">
        <f>IF(B4="F"," ",IF(COUNTA(C4:P4)&gt;=6,R4," "))</f>
        <v> </v>
      </c>
      <c r="W4" s="111">
        <f>IF(B4="F",IF(COUNTA(C4:P4)&gt;=6,R4," ")," ")</f>
        <v>35.55555555555556</v>
      </c>
      <c r="X4" s="112">
        <f aca="true" t="shared" si="4" ref="X4:X24">IF((COUNT(C4:P4))&lt;1,"",(COUNT(C4:P4)))</f>
        <v>9</v>
      </c>
      <c r="Y4" s="65">
        <f>IF((COUNT(C4:P4,C56:P56))&lt;6,"",(AVERAGE(C4:P4,C56:P56)))</f>
        <v>34.4375</v>
      </c>
      <c r="Z4" s="141">
        <f>IF(B4="F","",Y4)</f>
      </c>
      <c r="AA4" s="65">
        <f aca="true" t="shared" si="5" ref="AA4:AA25">IF(B4="F",Y4,"")</f>
        <v>34.4375</v>
      </c>
    </row>
    <row r="5" spans="1:27" ht="12.75">
      <c r="A5" s="166" t="s">
        <v>120</v>
      </c>
      <c r="B5" s="167" t="s">
        <v>37</v>
      </c>
      <c r="C5" s="53">
        <v>39</v>
      </c>
      <c r="D5" s="12">
        <v>39</v>
      </c>
      <c r="E5" s="12"/>
      <c r="F5" s="12">
        <v>41</v>
      </c>
      <c r="G5" s="92"/>
      <c r="H5" s="12"/>
      <c r="I5" s="12"/>
      <c r="J5" s="12"/>
      <c r="K5" s="12"/>
      <c r="L5" s="12"/>
      <c r="M5" s="12"/>
      <c r="N5" s="12"/>
      <c r="O5" s="12"/>
      <c r="P5" s="12"/>
      <c r="Q5" s="1"/>
      <c r="R5" s="76">
        <f t="shared" si="0"/>
        <v>39.666666666666664</v>
      </c>
      <c r="S5" s="35">
        <f t="shared" si="1"/>
        <v>39.5</v>
      </c>
      <c r="T5" s="113" t="str">
        <f t="shared" si="2"/>
        <v> </v>
      </c>
      <c r="U5" s="114">
        <f t="shared" si="3"/>
        <v>41</v>
      </c>
      <c r="V5" s="115" t="str">
        <f>IF(B5="F"," ",IF(COUNTA(C5:P5)&gt;=6,R5," "))</f>
        <v> </v>
      </c>
      <c r="W5" s="116" t="str">
        <f>IF(B5="F",IF(COUNTA(C5:P5)&gt;=6,R5," ")," ")</f>
        <v> </v>
      </c>
      <c r="X5" s="117">
        <f t="shared" si="4"/>
        <v>3</v>
      </c>
      <c r="Y5" s="66">
        <f>IF((COUNT(C5:P5,C57:P57))&lt;6,"",(AVERAGE(C5:P5,C57:P57)))</f>
        <v>39.5</v>
      </c>
      <c r="Z5" s="142">
        <f aca="true" t="shared" si="6" ref="Z5:Z25">IF(B5="F","",Y5)</f>
      </c>
      <c r="AA5" s="66">
        <f t="shared" si="5"/>
        <v>39.5</v>
      </c>
    </row>
    <row r="6" spans="1:27" ht="12.75">
      <c r="A6" s="166" t="s">
        <v>121</v>
      </c>
      <c r="B6" s="167" t="s">
        <v>37</v>
      </c>
      <c r="C6" s="53"/>
      <c r="D6" s="12">
        <v>31</v>
      </c>
      <c r="E6" s="12">
        <v>32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"/>
      <c r="R6" s="76">
        <f t="shared" si="0"/>
        <v>31.5</v>
      </c>
      <c r="S6" s="35">
        <f t="shared" si="1"/>
        <v>31.5</v>
      </c>
      <c r="T6" s="113" t="str">
        <f t="shared" si="2"/>
        <v> </v>
      </c>
      <c r="U6" s="114">
        <f t="shared" si="3"/>
        <v>32</v>
      </c>
      <c r="V6" s="115" t="str">
        <f aca="true" t="shared" si="7" ref="V6:V42">IF(B6="F"," ",IF(COUNTA(C6:P6)&gt;=6,R6," "))</f>
        <v> </v>
      </c>
      <c r="W6" s="116" t="str">
        <f aca="true" t="shared" si="8" ref="W6:W42">IF(B6="F",IF(COUNTA(C6:P6)&gt;=6,R6," ")," ")</f>
        <v> </v>
      </c>
      <c r="X6" s="117">
        <f t="shared" si="4"/>
        <v>2</v>
      </c>
      <c r="Y6" s="66">
        <f aca="true" t="shared" si="9" ref="Y6:Y41">IF((COUNT(C6:P6,C58:P58))&lt;6,"",(AVERAGE(C6:P6,C58:P58)))</f>
      </c>
      <c r="Z6" s="142">
        <f t="shared" si="6"/>
      </c>
      <c r="AA6" s="66">
        <f t="shared" si="5"/>
      </c>
    </row>
    <row r="7" spans="1:27" ht="12.75">
      <c r="A7" s="168" t="s">
        <v>279</v>
      </c>
      <c r="B7" s="167" t="s">
        <v>37</v>
      </c>
      <c r="C7" s="5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"/>
      <c r="R7" s="76">
        <f t="shared" si="0"/>
      </c>
      <c r="S7" s="35">
        <f t="shared" si="1"/>
        <v>31</v>
      </c>
      <c r="T7" s="113">
        <f t="shared" si="2"/>
      </c>
      <c r="U7" s="114">
        <f t="shared" si="3"/>
      </c>
      <c r="V7" s="115" t="str">
        <f t="shared" si="7"/>
        <v> </v>
      </c>
      <c r="W7" s="116" t="str">
        <f t="shared" si="8"/>
        <v> </v>
      </c>
      <c r="X7" s="117">
        <f t="shared" si="4"/>
      </c>
      <c r="Y7" s="66">
        <f t="shared" si="9"/>
      </c>
      <c r="Z7" s="142">
        <f t="shared" si="6"/>
      </c>
      <c r="AA7" s="66">
        <f t="shared" si="5"/>
      </c>
    </row>
    <row r="8" spans="1:27" ht="12.75">
      <c r="A8" s="166" t="s">
        <v>264</v>
      </c>
      <c r="B8" s="167" t="s">
        <v>37</v>
      </c>
      <c r="C8" s="53">
        <v>40</v>
      </c>
      <c r="D8" s="12">
        <v>46</v>
      </c>
      <c r="E8" s="12">
        <v>37</v>
      </c>
      <c r="F8" s="12">
        <v>42</v>
      </c>
      <c r="G8" s="12"/>
      <c r="H8" s="12">
        <v>41</v>
      </c>
      <c r="I8" s="12">
        <v>39</v>
      </c>
      <c r="J8" s="12">
        <v>34</v>
      </c>
      <c r="K8" s="12"/>
      <c r="L8" s="12"/>
      <c r="M8" s="12"/>
      <c r="N8" s="12"/>
      <c r="O8" s="12"/>
      <c r="P8" s="12"/>
      <c r="Q8" s="1"/>
      <c r="R8" s="76">
        <f t="shared" si="0"/>
        <v>39.857142857142854</v>
      </c>
      <c r="S8" s="35">
        <f t="shared" si="1"/>
        <v>38.46666666666667</v>
      </c>
      <c r="T8" s="113" t="str">
        <f t="shared" si="2"/>
        <v> </v>
      </c>
      <c r="U8" s="114">
        <f t="shared" si="3"/>
        <v>46</v>
      </c>
      <c r="V8" s="115" t="str">
        <f t="shared" si="7"/>
        <v> </v>
      </c>
      <c r="W8" s="116">
        <f t="shared" si="8"/>
        <v>39.857142857142854</v>
      </c>
      <c r="X8" s="117">
        <f t="shared" si="4"/>
        <v>7</v>
      </c>
      <c r="Y8" s="66">
        <f t="shared" si="9"/>
        <v>38.46666666666667</v>
      </c>
      <c r="Z8" s="142">
        <f t="shared" si="6"/>
      </c>
      <c r="AA8" s="66">
        <f t="shared" si="5"/>
        <v>38.46666666666667</v>
      </c>
    </row>
    <row r="9" spans="1:27" ht="12.75">
      <c r="A9" s="166" t="s">
        <v>116</v>
      </c>
      <c r="B9" s="167" t="s">
        <v>37</v>
      </c>
      <c r="C9" s="53">
        <v>38</v>
      </c>
      <c r="D9" s="12">
        <v>38</v>
      </c>
      <c r="E9" s="12">
        <v>29</v>
      </c>
      <c r="F9" s="12">
        <v>39</v>
      </c>
      <c r="G9" s="12">
        <v>34</v>
      </c>
      <c r="H9" s="12">
        <v>37</v>
      </c>
      <c r="I9" s="12">
        <v>38</v>
      </c>
      <c r="J9" s="12">
        <v>37</v>
      </c>
      <c r="K9" s="12">
        <v>44</v>
      </c>
      <c r="L9" s="12"/>
      <c r="M9" s="12"/>
      <c r="N9" s="12"/>
      <c r="O9" s="12"/>
      <c r="P9" s="12"/>
      <c r="Q9" s="1"/>
      <c r="R9" s="76">
        <f t="shared" si="0"/>
        <v>37.111111111111114</v>
      </c>
      <c r="S9" s="35">
        <f t="shared" si="1"/>
        <v>35.611111111111114</v>
      </c>
      <c r="T9" s="113" t="str">
        <f t="shared" si="2"/>
        <v> </v>
      </c>
      <c r="U9" s="114">
        <f t="shared" si="3"/>
        <v>44</v>
      </c>
      <c r="V9" s="115" t="str">
        <f t="shared" si="7"/>
        <v> </v>
      </c>
      <c r="W9" s="116">
        <f t="shared" si="8"/>
        <v>37.111111111111114</v>
      </c>
      <c r="X9" s="117">
        <f t="shared" si="4"/>
        <v>9</v>
      </c>
      <c r="Y9" s="66">
        <f t="shared" si="9"/>
        <v>35.611111111111114</v>
      </c>
      <c r="Z9" s="142">
        <f t="shared" si="6"/>
      </c>
      <c r="AA9" s="66">
        <f t="shared" si="5"/>
        <v>35.611111111111114</v>
      </c>
    </row>
    <row r="10" spans="1:27" ht="12.75">
      <c r="A10" s="166" t="s">
        <v>113</v>
      </c>
      <c r="B10" s="167" t="s">
        <v>37</v>
      </c>
      <c r="C10" s="53">
        <v>42</v>
      </c>
      <c r="D10" s="12">
        <v>42</v>
      </c>
      <c r="E10" s="12"/>
      <c r="F10" s="12">
        <v>36</v>
      </c>
      <c r="G10" s="12">
        <v>39</v>
      </c>
      <c r="H10" s="12">
        <v>42</v>
      </c>
      <c r="I10" s="12">
        <v>45</v>
      </c>
      <c r="J10" s="12">
        <v>39</v>
      </c>
      <c r="K10" s="12">
        <v>47</v>
      </c>
      <c r="L10" s="12"/>
      <c r="M10" s="12"/>
      <c r="N10" s="12"/>
      <c r="O10" s="12"/>
      <c r="P10" s="12"/>
      <c r="Q10" s="1"/>
      <c r="R10" s="76">
        <f t="shared" si="0"/>
        <v>41.5</v>
      </c>
      <c r="S10" s="35">
        <f t="shared" si="1"/>
        <v>42.125</v>
      </c>
      <c r="T10" s="113" t="str">
        <f t="shared" si="2"/>
        <v> </v>
      </c>
      <c r="U10" s="114">
        <f t="shared" si="3"/>
        <v>47</v>
      </c>
      <c r="V10" s="115" t="str">
        <f t="shared" si="7"/>
        <v> </v>
      </c>
      <c r="W10" s="116">
        <f t="shared" si="8"/>
        <v>41.5</v>
      </c>
      <c r="X10" s="117">
        <f t="shared" si="4"/>
        <v>8</v>
      </c>
      <c r="Y10" s="66">
        <f t="shared" si="9"/>
        <v>42.125</v>
      </c>
      <c r="Z10" s="142">
        <f t="shared" si="6"/>
      </c>
      <c r="AA10" s="66">
        <f t="shared" si="5"/>
        <v>42.125</v>
      </c>
    </row>
    <row r="11" spans="1:27" ht="12.75">
      <c r="A11" s="166" t="s">
        <v>117</v>
      </c>
      <c r="B11" s="170" t="s">
        <v>37</v>
      </c>
      <c r="C11" s="53">
        <v>32</v>
      </c>
      <c r="D11" s="12"/>
      <c r="E11" s="12">
        <v>37</v>
      </c>
      <c r="F11" s="12"/>
      <c r="G11" s="12">
        <v>36</v>
      </c>
      <c r="H11" s="12">
        <v>25</v>
      </c>
      <c r="I11" s="12">
        <v>34</v>
      </c>
      <c r="J11" s="12"/>
      <c r="K11" s="12">
        <v>39</v>
      </c>
      <c r="L11" s="12"/>
      <c r="M11" s="12"/>
      <c r="N11" s="12"/>
      <c r="O11" s="12"/>
      <c r="P11" s="12"/>
      <c r="Q11" s="1"/>
      <c r="R11" s="76">
        <f t="shared" si="0"/>
        <v>33.833333333333336</v>
      </c>
      <c r="S11" s="35">
        <f t="shared" si="1"/>
        <v>28</v>
      </c>
      <c r="T11" s="113" t="str">
        <f t="shared" si="2"/>
        <v> </v>
      </c>
      <c r="U11" s="114">
        <f t="shared" si="3"/>
        <v>39</v>
      </c>
      <c r="V11" s="115" t="str">
        <f t="shared" si="7"/>
        <v> </v>
      </c>
      <c r="W11" s="116">
        <f t="shared" si="8"/>
        <v>33.833333333333336</v>
      </c>
      <c r="X11" s="117">
        <f t="shared" si="4"/>
        <v>6</v>
      </c>
      <c r="Y11" s="66">
        <f t="shared" si="9"/>
        <v>28</v>
      </c>
      <c r="Z11" s="142">
        <f t="shared" si="6"/>
      </c>
      <c r="AA11" s="66">
        <f t="shared" si="5"/>
        <v>28</v>
      </c>
    </row>
    <row r="12" spans="1:27" ht="12.75">
      <c r="A12" s="166" t="s">
        <v>118</v>
      </c>
      <c r="B12" s="167" t="s">
        <v>37</v>
      </c>
      <c r="C12" s="53">
        <v>36</v>
      </c>
      <c r="D12" s="12">
        <v>42</v>
      </c>
      <c r="E12" s="12">
        <v>37</v>
      </c>
      <c r="F12" s="12">
        <v>43</v>
      </c>
      <c r="G12" s="12">
        <v>41</v>
      </c>
      <c r="H12" s="12">
        <v>36</v>
      </c>
      <c r="I12" s="12">
        <v>43</v>
      </c>
      <c r="J12" s="12">
        <v>34</v>
      </c>
      <c r="K12" s="12">
        <v>39</v>
      </c>
      <c r="L12" s="12"/>
      <c r="M12" s="12"/>
      <c r="N12" s="12"/>
      <c r="O12" s="12"/>
      <c r="P12" s="12"/>
      <c r="Q12" s="1"/>
      <c r="R12" s="76">
        <f t="shared" si="0"/>
        <v>39</v>
      </c>
      <c r="S12" s="35">
        <f t="shared" si="1"/>
        <v>38</v>
      </c>
      <c r="T12" s="113" t="str">
        <f t="shared" si="2"/>
        <v> </v>
      </c>
      <c r="U12" s="114">
        <f t="shared" si="3"/>
        <v>43</v>
      </c>
      <c r="V12" s="115" t="str">
        <f t="shared" si="7"/>
        <v> </v>
      </c>
      <c r="W12" s="116">
        <f t="shared" si="8"/>
        <v>39</v>
      </c>
      <c r="X12" s="117">
        <f t="shared" si="4"/>
        <v>9</v>
      </c>
      <c r="Y12" s="66">
        <f t="shared" si="9"/>
        <v>38</v>
      </c>
      <c r="Z12" s="142">
        <f t="shared" si="6"/>
      </c>
      <c r="AA12" s="66">
        <f t="shared" si="5"/>
        <v>38</v>
      </c>
    </row>
    <row r="13" spans="1:27" ht="12.75">
      <c r="A13" s="168" t="s">
        <v>115</v>
      </c>
      <c r="B13" s="167" t="s">
        <v>37</v>
      </c>
      <c r="C13" s="53">
        <v>37</v>
      </c>
      <c r="D13" s="12">
        <v>45</v>
      </c>
      <c r="E13" s="12">
        <v>40</v>
      </c>
      <c r="F13" s="12">
        <v>50</v>
      </c>
      <c r="G13" s="12">
        <v>43</v>
      </c>
      <c r="H13" s="12">
        <v>43</v>
      </c>
      <c r="I13" s="12">
        <v>40</v>
      </c>
      <c r="J13" s="12">
        <v>46</v>
      </c>
      <c r="K13" s="12">
        <v>37</v>
      </c>
      <c r="L13" s="12"/>
      <c r="M13" s="12"/>
      <c r="N13" s="12"/>
      <c r="O13" s="12"/>
      <c r="P13" s="12"/>
      <c r="Q13" s="1"/>
      <c r="R13" s="76">
        <f t="shared" si="0"/>
        <v>42.333333333333336</v>
      </c>
      <c r="S13" s="35">
        <f t="shared" si="1"/>
        <v>41.5</v>
      </c>
      <c r="T13" s="113" t="str">
        <f t="shared" si="2"/>
        <v> </v>
      </c>
      <c r="U13" s="114">
        <f t="shared" si="3"/>
        <v>50</v>
      </c>
      <c r="V13" s="115" t="str">
        <f t="shared" si="7"/>
        <v> </v>
      </c>
      <c r="W13" s="116">
        <f t="shared" si="8"/>
        <v>42.333333333333336</v>
      </c>
      <c r="X13" s="117">
        <f t="shared" si="4"/>
        <v>9</v>
      </c>
      <c r="Y13" s="66">
        <f t="shared" si="9"/>
        <v>41.5</v>
      </c>
      <c r="Z13" s="142">
        <f t="shared" si="6"/>
      </c>
      <c r="AA13" s="66">
        <f t="shared" si="5"/>
        <v>41.5</v>
      </c>
    </row>
    <row r="14" spans="1:27" ht="12.75">
      <c r="A14" s="166" t="s">
        <v>122</v>
      </c>
      <c r="B14" s="167" t="s">
        <v>37</v>
      </c>
      <c r="C14" s="5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"/>
      <c r="R14" s="76">
        <f t="shared" si="0"/>
      </c>
      <c r="S14" s="35">
        <f t="shared" si="1"/>
      </c>
      <c r="T14" s="113">
        <f t="shared" si="2"/>
      </c>
      <c r="U14" s="114">
        <f t="shared" si="3"/>
      </c>
      <c r="V14" s="115" t="str">
        <f t="shared" si="7"/>
        <v> </v>
      </c>
      <c r="W14" s="116" t="str">
        <f t="shared" si="8"/>
        <v> </v>
      </c>
      <c r="X14" s="117">
        <f t="shared" si="4"/>
      </c>
      <c r="Y14" s="66">
        <f t="shared" si="9"/>
      </c>
      <c r="Z14" s="142">
        <f t="shared" si="6"/>
      </c>
      <c r="AA14" s="66">
        <f t="shared" si="5"/>
      </c>
    </row>
    <row r="15" spans="1:27" ht="12.75">
      <c r="A15" s="166" t="s">
        <v>114</v>
      </c>
      <c r="B15" s="167" t="s">
        <v>37</v>
      </c>
      <c r="C15" s="53">
        <v>32</v>
      </c>
      <c r="D15" s="12">
        <v>54</v>
      </c>
      <c r="E15" s="12">
        <v>38</v>
      </c>
      <c r="F15" s="12">
        <v>39</v>
      </c>
      <c r="G15" s="12">
        <v>37</v>
      </c>
      <c r="H15" s="12">
        <v>42</v>
      </c>
      <c r="I15" s="12"/>
      <c r="J15" s="12">
        <v>40</v>
      </c>
      <c r="K15" s="12">
        <v>44</v>
      </c>
      <c r="L15" s="12"/>
      <c r="M15" s="12"/>
      <c r="N15" s="12"/>
      <c r="O15" s="12"/>
      <c r="P15" s="12"/>
      <c r="Q15" s="1"/>
      <c r="R15" s="76">
        <f t="shared" si="0"/>
        <v>40.75</v>
      </c>
      <c r="S15" s="35">
        <f t="shared" si="1"/>
        <v>38.411764705882355</v>
      </c>
      <c r="T15" s="113" t="str">
        <f t="shared" si="2"/>
        <v> </v>
      </c>
      <c r="U15" s="114">
        <f t="shared" si="3"/>
        <v>54</v>
      </c>
      <c r="V15" s="115" t="str">
        <f t="shared" si="7"/>
        <v> </v>
      </c>
      <c r="W15" s="116">
        <f t="shared" si="8"/>
        <v>40.75</v>
      </c>
      <c r="X15" s="117">
        <f t="shared" si="4"/>
        <v>8</v>
      </c>
      <c r="Y15" s="66">
        <f t="shared" si="9"/>
        <v>38.411764705882355</v>
      </c>
      <c r="Z15" s="142">
        <f t="shared" si="6"/>
      </c>
      <c r="AA15" s="66">
        <f t="shared" si="5"/>
        <v>38.411764705882355</v>
      </c>
    </row>
    <row r="16" spans="1:27" ht="12.75">
      <c r="A16" s="166" t="s">
        <v>119</v>
      </c>
      <c r="B16" s="167" t="s">
        <v>37</v>
      </c>
      <c r="C16" s="53">
        <v>35</v>
      </c>
      <c r="D16" s="12">
        <v>42</v>
      </c>
      <c r="E16" s="12">
        <v>31</v>
      </c>
      <c r="F16" s="12">
        <v>36</v>
      </c>
      <c r="G16" s="12">
        <v>39</v>
      </c>
      <c r="H16" s="12">
        <v>38</v>
      </c>
      <c r="I16" s="12">
        <v>31</v>
      </c>
      <c r="J16" s="12">
        <v>40</v>
      </c>
      <c r="K16" s="12">
        <v>42</v>
      </c>
      <c r="L16" s="12"/>
      <c r="M16" s="12"/>
      <c r="N16" s="12"/>
      <c r="O16" s="12"/>
      <c r="P16" s="12"/>
      <c r="Q16" s="1"/>
      <c r="R16" s="76">
        <f t="shared" si="0"/>
        <v>37.111111111111114</v>
      </c>
      <c r="S16" s="35">
        <f t="shared" si="1"/>
        <v>34.388888888888886</v>
      </c>
      <c r="T16" s="113" t="str">
        <f t="shared" si="2"/>
        <v> </v>
      </c>
      <c r="U16" s="114">
        <f t="shared" si="3"/>
        <v>42</v>
      </c>
      <c r="V16" s="115" t="str">
        <f t="shared" si="7"/>
        <v> </v>
      </c>
      <c r="W16" s="116">
        <f t="shared" si="8"/>
        <v>37.111111111111114</v>
      </c>
      <c r="X16" s="117">
        <f t="shared" si="4"/>
        <v>9</v>
      </c>
      <c r="Y16" s="66">
        <f t="shared" si="9"/>
        <v>34.388888888888886</v>
      </c>
      <c r="Z16" s="142">
        <f t="shared" si="6"/>
      </c>
      <c r="AA16" s="66">
        <f t="shared" si="5"/>
        <v>34.388888888888886</v>
      </c>
    </row>
    <row r="17" spans="1:27" ht="12.75">
      <c r="A17" s="166" t="s">
        <v>209</v>
      </c>
      <c r="B17" s="167" t="s">
        <v>37</v>
      </c>
      <c r="C17" s="53"/>
      <c r="D17" s="12"/>
      <c r="E17" s="12">
        <v>35</v>
      </c>
      <c r="F17" s="12">
        <v>36</v>
      </c>
      <c r="G17" s="12">
        <v>41</v>
      </c>
      <c r="H17" s="12">
        <v>41</v>
      </c>
      <c r="I17" s="12">
        <v>35</v>
      </c>
      <c r="J17" s="12">
        <v>39</v>
      </c>
      <c r="K17" s="12">
        <v>41</v>
      </c>
      <c r="L17" s="12"/>
      <c r="M17" s="12"/>
      <c r="N17" s="12"/>
      <c r="O17" s="12"/>
      <c r="P17" s="12"/>
      <c r="Q17" s="1"/>
      <c r="R17" s="76">
        <f t="shared" si="0"/>
        <v>38.285714285714285</v>
      </c>
      <c r="S17" s="35">
        <f t="shared" si="1"/>
        <v>37.857142857142854</v>
      </c>
      <c r="T17" s="113" t="str">
        <f t="shared" si="2"/>
        <v> </v>
      </c>
      <c r="U17" s="114">
        <f t="shared" si="3"/>
        <v>41</v>
      </c>
      <c r="V17" s="115" t="str">
        <f t="shared" si="7"/>
        <v> </v>
      </c>
      <c r="W17" s="116">
        <f t="shared" si="8"/>
        <v>38.285714285714285</v>
      </c>
      <c r="X17" s="117">
        <f t="shared" si="4"/>
        <v>7</v>
      </c>
      <c r="Y17" s="66">
        <f t="shared" si="9"/>
        <v>37.857142857142854</v>
      </c>
      <c r="Z17" s="142">
        <f t="shared" si="6"/>
      </c>
      <c r="AA17" s="66">
        <f t="shared" si="5"/>
        <v>37.857142857142854</v>
      </c>
    </row>
    <row r="18" spans="1:27" ht="13.5" thickBot="1">
      <c r="A18" s="166" t="s">
        <v>271</v>
      </c>
      <c r="B18" s="167" t="s">
        <v>37</v>
      </c>
      <c r="C18" s="53"/>
      <c r="D18" s="12"/>
      <c r="E18" s="12"/>
      <c r="F18" s="12"/>
      <c r="G18" s="12">
        <v>28</v>
      </c>
      <c r="H18" s="12"/>
      <c r="I18" s="12">
        <v>32</v>
      </c>
      <c r="J18" s="12">
        <v>34</v>
      </c>
      <c r="K18" s="12">
        <v>35</v>
      </c>
      <c r="L18" s="12"/>
      <c r="M18" s="12"/>
      <c r="N18" s="12"/>
      <c r="O18" s="12"/>
      <c r="P18" s="12"/>
      <c r="Q18" s="1"/>
      <c r="R18" s="76">
        <f t="shared" si="0"/>
        <v>32.25</v>
      </c>
      <c r="S18" s="35">
        <f t="shared" si="1"/>
        <v>29.285714285714285</v>
      </c>
      <c r="T18" s="113" t="str">
        <f t="shared" si="2"/>
        <v> </v>
      </c>
      <c r="U18" s="114">
        <f t="shared" si="3"/>
        <v>35</v>
      </c>
      <c r="V18" s="115" t="str">
        <f t="shared" si="7"/>
        <v> </v>
      </c>
      <c r="W18" s="116" t="str">
        <f t="shared" si="8"/>
        <v> </v>
      </c>
      <c r="X18" s="117">
        <f t="shared" si="4"/>
        <v>4</v>
      </c>
      <c r="Y18" s="66">
        <f t="shared" si="9"/>
        <v>29.285714285714285</v>
      </c>
      <c r="Z18" s="142">
        <f t="shared" si="6"/>
      </c>
      <c r="AA18" s="66">
        <f t="shared" si="5"/>
        <v>29.285714285714285</v>
      </c>
    </row>
    <row r="19" spans="1:27" ht="12.75" hidden="1">
      <c r="A19" s="166"/>
      <c r="B19" s="167"/>
      <c r="C19" s="5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"/>
      <c r="R19" s="76">
        <f t="shared" si="0"/>
      </c>
      <c r="S19" s="35">
        <f t="shared" si="1"/>
      </c>
      <c r="T19" s="113">
        <f t="shared" si="2"/>
      </c>
      <c r="U19" s="114">
        <f t="shared" si="3"/>
      </c>
      <c r="V19" s="115" t="str">
        <f t="shared" si="7"/>
        <v> </v>
      </c>
      <c r="W19" s="116" t="str">
        <f t="shared" si="8"/>
        <v> </v>
      </c>
      <c r="X19" s="117">
        <f t="shared" si="4"/>
      </c>
      <c r="Y19" s="66">
        <f t="shared" si="9"/>
      </c>
      <c r="Z19" s="142">
        <f t="shared" si="6"/>
      </c>
      <c r="AA19" s="66">
        <f t="shared" si="5"/>
      </c>
    </row>
    <row r="20" spans="1:27" ht="12.75" hidden="1">
      <c r="A20" s="166"/>
      <c r="B20" s="167"/>
      <c r="C20" s="5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"/>
      <c r="R20" s="76">
        <f t="shared" si="0"/>
      </c>
      <c r="S20" s="35">
        <f t="shared" si="1"/>
      </c>
      <c r="T20" s="113">
        <f t="shared" si="2"/>
      </c>
      <c r="U20" s="114">
        <f t="shared" si="3"/>
      </c>
      <c r="V20" s="115" t="str">
        <f t="shared" si="7"/>
        <v> </v>
      </c>
      <c r="W20" s="116" t="str">
        <f t="shared" si="8"/>
        <v> </v>
      </c>
      <c r="X20" s="117">
        <f t="shared" si="4"/>
      </c>
      <c r="Y20" s="66">
        <f t="shared" si="9"/>
      </c>
      <c r="Z20" s="142">
        <f t="shared" si="6"/>
      </c>
      <c r="AA20" s="66">
        <f t="shared" si="5"/>
      </c>
    </row>
    <row r="21" spans="1:27" ht="12.75" hidden="1">
      <c r="A21" s="169"/>
      <c r="B21" s="170"/>
      <c r="C21" s="5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"/>
      <c r="R21" s="76">
        <f t="shared" si="0"/>
      </c>
      <c r="S21" s="35">
        <f t="shared" si="1"/>
      </c>
      <c r="T21" s="113">
        <f t="shared" si="2"/>
      </c>
      <c r="U21" s="114">
        <f t="shared" si="3"/>
      </c>
      <c r="V21" s="115" t="str">
        <f t="shared" si="7"/>
        <v> </v>
      </c>
      <c r="W21" s="116" t="str">
        <f t="shared" si="8"/>
        <v> </v>
      </c>
      <c r="X21" s="117">
        <f t="shared" si="4"/>
      </c>
      <c r="Y21" s="66">
        <f t="shared" si="9"/>
      </c>
      <c r="Z21" s="142">
        <f t="shared" si="6"/>
      </c>
      <c r="AA21" s="66">
        <f t="shared" si="5"/>
      </c>
    </row>
    <row r="22" spans="1:27" ht="12.75" hidden="1">
      <c r="A22" s="168"/>
      <c r="B22" s="167"/>
      <c r="C22" s="5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"/>
      <c r="R22" s="76">
        <f t="shared" si="0"/>
      </c>
      <c r="S22" s="35">
        <f t="shared" si="1"/>
      </c>
      <c r="T22" s="113">
        <f t="shared" si="2"/>
      </c>
      <c r="U22" s="114">
        <f t="shared" si="3"/>
      </c>
      <c r="V22" s="115" t="str">
        <f t="shared" si="7"/>
        <v> </v>
      </c>
      <c r="W22" s="116" t="str">
        <f t="shared" si="8"/>
        <v> </v>
      </c>
      <c r="X22" s="117">
        <f t="shared" si="4"/>
      </c>
      <c r="Y22" s="66">
        <f t="shared" si="9"/>
      </c>
      <c r="Z22" s="142">
        <f t="shared" si="6"/>
      </c>
      <c r="AA22" s="66">
        <f t="shared" si="5"/>
      </c>
    </row>
    <row r="23" spans="1:27" ht="12.75" hidden="1">
      <c r="A23" s="166"/>
      <c r="B23" s="167"/>
      <c r="C23" s="5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"/>
      <c r="R23" s="76">
        <f t="shared" si="0"/>
      </c>
      <c r="S23" s="35">
        <f t="shared" si="1"/>
      </c>
      <c r="T23" s="113">
        <f t="shared" si="2"/>
      </c>
      <c r="U23" s="114">
        <f t="shared" si="3"/>
      </c>
      <c r="V23" s="115" t="str">
        <f t="shared" si="7"/>
        <v> </v>
      </c>
      <c r="W23" s="116" t="str">
        <f t="shared" si="8"/>
        <v> </v>
      </c>
      <c r="X23" s="117">
        <f t="shared" si="4"/>
      </c>
      <c r="Y23" s="66">
        <f t="shared" si="9"/>
      </c>
      <c r="Z23" s="142">
        <f t="shared" si="6"/>
      </c>
      <c r="AA23" s="66">
        <f t="shared" si="5"/>
      </c>
    </row>
    <row r="24" spans="1:27" ht="13.5" customHeight="1" hidden="1">
      <c r="A24" s="166"/>
      <c r="B24" s="167"/>
      <c r="C24" s="5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"/>
      <c r="R24" s="76">
        <f t="shared" si="0"/>
      </c>
      <c r="S24" s="35">
        <f t="shared" si="1"/>
      </c>
      <c r="T24" s="113">
        <f t="shared" si="2"/>
      </c>
      <c r="U24" s="114">
        <f t="shared" si="3"/>
      </c>
      <c r="V24" s="115" t="str">
        <f t="shared" si="7"/>
        <v> </v>
      </c>
      <c r="W24" s="116" t="str">
        <f t="shared" si="8"/>
        <v> </v>
      </c>
      <c r="X24" s="117">
        <f t="shared" si="4"/>
      </c>
      <c r="Y24" s="66">
        <f t="shared" si="9"/>
      </c>
      <c r="Z24" s="142">
        <f t="shared" si="6"/>
      </c>
      <c r="AA24" s="66">
        <f t="shared" si="5"/>
      </c>
    </row>
    <row r="25" spans="1:27" ht="12.75" customHeight="1" hidden="1">
      <c r="A25" s="166"/>
      <c r="B25" s="167"/>
      <c r="C25" s="5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"/>
      <c r="R25" s="76">
        <f aca="true" t="shared" si="10" ref="R25:R42">IF((COUNT(C25:P25))&lt;1,"",(AVERAGE(C25:P25)))</f>
      </c>
      <c r="S25" s="35">
        <f t="shared" si="1"/>
      </c>
      <c r="T25" s="113">
        <f aca="true" t="shared" si="11" ref="T25:T42">IF((COUNT(C25:P25))&lt;1,"",IF(B25="F"," ",MAX(C25:P25)))</f>
      </c>
      <c r="U25" s="114">
        <f aca="true" t="shared" si="12" ref="U25:U42">IF((COUNT(C25:P25))&lt;1,"",IF(B25="F",MAX(C25:P25)," "))</f>
      </c>
      <c r="V25" s="115" t="str">
        <f t="shared" si="7"/>
        <v> </v>
      </c>
      <c r="W25" s="116" t="str">
        <f t="shared" si="8"/>
        <v> </v>
      </c>
      <c r="X25" s="117">
        <f aca="true" t="shared" si="13" ref="X25:X42">IF((COUNT(C25:P25))&lt;1,"",(COUNT(C25:P25)))</f>
      </c>
      <c r="Y25" s="66">
        <f t="shared" si="9"/>
      </c>
      <c r="Z25" s="142">
        <f t="shared" si="6"/>
      </c>
      <c r="AA25" s="66">
        <f t="shared" si="5"/>
      </c>
    </row>
    <row r="26" spans="1:27" ht="13.5" customHeight="1" hidden="1">
      <c r="A26" s="184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"/>
      <c r="R26" s="76">
        <f t="shared" si="10"/>
      </c>
      <c r="S26" s="35">
        <f t="shared" si="1"/>
      </c>
      <c r="T26" s="113">
        <f t="shared" si="11"/>
      </c>
      <c r="U26" s="114">
        <f t="shared" si="12"/>
      </c>
      <c r="V26" s="115" t="str">
        <f t="shared" si="7"/>
        <v> </v>
      </c>
      <c r="W26" s="116" t="str">
        <f t="shared" si="8"/>
        <v> </v>
      </c>
      <c r="X26" s="117">
        <f t="shared" si="13"/>
      </c>
      <c r="Y26" s="66">
        <f t="shared" si="9"/>
      </c>
      <c r="Z26" s="66">
        <f aca="true" t="shared" si="14" ref="Z26:Z42">IF((COUNT(D26:Q26,D78:Q78))&lt;8,"",(AVERAGE(D26:Q26,D78:Q78)))</f>
      </c>
      <c r="AA26" s="66">
        <f aca="true" t="shared" si="15" ref="AA26:AA42">IF((COUNT(E26:R26,E78:R78))&lt;8,"",(AVERAGE(E26:R26,E78:R78)))</f>
      </c>
    </row>
    <row r="27" spans="1:27" ht="12.75" customHeight="1" hidden="1">
      <c r="A27" s="15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"/>
      <c r="R27" s="76">
        <f t="shared" si="10"/>
      </c>
      <c r="S27" s="35">
        <f t="shared" si="1"/>
      </c>
      <c r="T27" s="113">
        <f t="shared" si="11"/>
      </c>
      <c r="U27" s="114">
        <f t="shared" si="12"/>
      </c>
      <c r="V27" s="115" t="str">
        <f t="shared" si="7"/>
        <v> </v>
      </c>
      <c r="W27" s="116" t="str">
        <f t="shared" si="8"/>
        <v> </v>
      </c>
      <c r="X27" s="117">
        <f t="shared" si="13"/>
      </c>
      <c r="Y27" s="66">
        <f t="shared" si="9"/>
      </c>
      <c r="Z27" s="66">
        <f t="shared" si="14"/>
      </c>
      <c r="AA27" s="66">
        <f t="shared" si="15"/>
      </c>
    </row>
    <row r="28" spans="1:27" ht="12.75" customHeight="1" hidden="1">
      <c r="A28" s="15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"/>
      <c r="R28" s="76">
        <f t="shared" si="10"/>
      </c>
      <c r="S28" s="35">
        <f t="shared" si="1"/>
      </c>
      <c r="T28" s="113">
        <f t="shared" si="11"/>
      </c>
      <c r="U28" s="114">
        <f t="shared" si="12"/>
      </c>
      <c r="V28" s="115" t="str">
        <f t="shared" si="7"/>
        <v> </v>
      </c>
      <c r="W28" s="116" t="str">
        <f t="shared" si="8"/>
        <v> </v>
      </c>
      <c r="X28" s="117">
        <f t="shared" si="13"/>
      </c>
      <c r="Y28" s="66">
        <f t="shared" si="9"/>
      </c>
      <c r="Z28" s="66">
        <f t="shared" si="14"/>
      </c>
      <c r="AA28" s="66">
        <f t="shared" si="15"/>
      </c>
    </row>
    <row r="29" spans="1:27" ht="12.75" customHeight="1" hidden="1">
      <c r="A29" s="15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"/>
      <c r="R29" s="76">
        <f t="shared" si="10"/>
      </c>
      <c r="S29" s="35">
        <f t="shared" si="1"/>
      </c>
      <c r="T29" s="113">
        <f t="shared" si="11"/>
      </c>
      <c r="U29" s="114">
        <f t="shared" si="12"/>
      </c>
      <c r="V29" s="115" t="str">
        <f t="shared" si="7"/>
        <v> </v>
      </c>
      <c r="W29" s="116" t="str">
        <f t="shared" si="8"/>
        <v> </v>
      </c>
      <c r="X29" s="117">
        <f t="shared" si="13"/>
      </c>
      <c r="Y29" s="66">
        <f t="shared" si="9"/>
      </c>
      <c r="Z29" s="66">
        <f t="shared" si="14"/>
      </c>
      <c r="AA29" s="66">
        <f t="shared" si="15"/>
      </c>
    </row>
    <row r="30" spans="1:27" ht="12.75" customHeight="1" hidden="1">
      <c r="A30" s="15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"/>
      <c r="R30" s="76">
        <f t="shared" si="10"/>
      </c>
      <c r="S30" s="35">
        <f t="shared" si="1"/>
      </c>
      <c r="T30" s="113">
        <f t="shared" si="11"/>
      </c>
      <c r="U30" s="114">
        <f t="shared" si="12"/>
      </c>
      <c r="V30" s="115" t="str">
        <f t="shared" si="7"/>
        <v> </v>
      </c>
      <c r="W30" s="116" t="str">
        <f t="shared" si="8"/>
        <v> </v>
      </c>
      <c r="X30" s="117">
        <f t="shared" si="13"/>
      </c>
      <c r="Y30" s="66">
        <f t="shared" si="9"/>
      </c>
      <c r="Z30" s="66">
        <f t="shared" si="14"/>
      </c>
      <c r="AA30" s="66">
        <f t="shared" si="15"/>
      </c>
    </row>
    <row r="31" spans="1:27" ht="12.75" customHeight="1" hidden="1">
      <c r="A31" s="15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"/>
      <c r="R31" s="76">
        <f t="shared" si="10"/>
      </c>
      <c r="S31" s="35">
        <f t="shared" si="1"/>
      </c>
      <c r="T31" s="113">
        <f t="shared" si="11"/>
      </c>
      <c r="U31" s="114">
        <f t="shared" si="12"/>
      </c>
      <c r="V31" s="115" t="str">
        <f t="shared" si="7"/>
        <v> </v>
      </c>
      <c r="W31" s="116" t="str">
        <f t="shared" si="8"/>
        <v> </v>
      </c>
      <c r="X31" s="117">
        <f t="shared" si="13"/>
      </c>
      <c r="Y31" s="66">
        <f t="shared" si="9"/>
      </c>
      <c r="Z31" s="66">
        <f t="shared" si="14"/>
      </c>
      <c r="AA31" s="66">
        <f t="shared" si="15"/>
      </c>
    </row>
    <row r="32" spans="1:27" ht="12.75" customHeight="1" hidden="1">
      <c r="A32" s="15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"/>
      <c r="R32" s="76">
        <f t="shared" si="10"/>
      </c>
      <c r="S32" s="35">
        <f t="shared" si="1"/>
      </c>
      <c r="T32" s="113">
        <f t="shared" si="11"/>
      </c>
      <c r="U32" s="114">
        <f t="shared" si="12"/>
      </c>
      <c r="V32" s="115" t="str">
        <f t="shared" si="7"/>
        <v> </v>
      </c>
      <c r="W32" s="116" t="str">
        <f t="shared" si="8"/>
        <v> </v>
      </c>
      <c r="X32" s="117">
        <f t="shared" si="13"/>
      </c>
      <c r="Y32" s="66">
        <f t="shared" si="9"/>
      </c>
      <c r="Z32" s="66">
        <f t="shared" si="14"/>
      </c>
      <c r="AA32" s="66">
        <f t="shared" si="15"/>
      </c>
    </row>
    <row r="33" spans="1:27" ht="13.5" customHeight="1" hidden="1">
      <c r="A33" s="15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"/>
      <c r="R33" s="76">
        <f t="shared" si="10"/>
      </c>
      <c r="S33" s="35">
        <f t="shared" si="1"/>
      </c>
      <c r="T33" s="113">
        <f t="shared" si="11"/>
      </c>
      <c r="U33" s="114">
        <f t="shared" si="12"/>
      </c>
      <c r="V33" s="115" t="str">
        <f t="shared" si="7"/>
        <v> </v>
      </c>
      <c r="W33" s="116" t="str">
        <f t="shared" si="8"/>
        <v> </v>
      </c>
      <c r="X33" s="117">
        <f t="shared" si="13"/>
      </c>
      <c r="Y33" s="66">
        <f t="shared" si="9"/>
      </c>
      <c r="Z33" s="66">
        <f t="shared" si="14"/>
      </c>
      <c r="AA33" s="66">
        <f t="shared" si="15"/>
      </c>
    </row>
    <row r="34" spans="1:27" ht="12.75" customHeight="1" hidden="1">
      <c r="A34" s="15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"/>
      <c r="R34" s="76">
        <f t="shared" si="10"/>
      </c>
      <c r="S34" s="35">
        <f t="shared" si="1"/>
      </c>
      <c r="T34" s="113">
        <f t="shared" si="11"/>
      </c>
      <c r="U34" s="114">
        <f t="shared" si="12"/>
      </c>
      <c r="V34" s="115" t="str">
        <f t="shared" si="7"/>
        <v> </v>
      </c>
      <c r="W34" s="116" t="str">
        <f t="shared" si="8"/>
        <v> </v>
      </c>
      <c r="X34" s="117">
        <f t="shared" si="13"/>
      </c>
      <c r="Y34" s="66">
        <f t="shared" si="9"/>
      </c>
      <c r="Z34" s="66">
        <f t="shared" si="14"/>
      </c>
      <c r="AA34" s="66">
        <f t="shared" si="15"/>
      </c>
    </row>
    <row r="35" spans="1:27" ht="12.75" customHeight="1" hidden="1">
      <c r="A35" s="15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"/>
      <c r="R35" s="76">
        <f t="shared" si="10"/>
      </c>
      <c r="S35" s="35">
        <f t="shared" si="1"/>
      </c>
      <c r="T35" s="113">
        <f t="shared" si="11"/>
      </c>
      <c r="U35" s="114">
        <f t="shared" si="12"/>
      </c>
      <c r="V35" s="115" t="str">
        <f t="shared" si="7"/>
        <v> </v>
      </c>
      <c r="W35" s="116" t="str">
        <f t="shared" si="8"/>
        <v> </v>
      </c>
      <c r="X35" s="117">
        <f t="shared" si="13"/>
      </c>
      <c r="Y35" s="66">
        <f t="shared" si="9"/>
      </c>
      <c r="Z35" s="66">
        <f t="shared" si="14"/>
      </c>
      <c r="AA35" s="66">
        <f t="shared" si="15"/>
      </c>
    </row>
    <row r="36" spans="1:27" ht="12.75" customHeight="1" hidden="1">
      <c r="A36" s="15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"/>
      <c r="R36" s="76">
        <f t="shared" si="10"/>
      </c>
      <c r="S36" s="35">
        <f t="shared" si="1"/>
      </c>
      <c r="T36" s="113">
        <f t="shared" si="11"/>
      </c>
      <c r="U36" s="114">
        <f t="shared" si="12"/>
      </c>
      <c r="V36" s="115" t="str">
        <f t="shared" si="7"/>
        <v> </v>
      </c>
      <c r="W36" s="116" t="str">
        <f t="shared" si="8"/>
        <v> </v>
      </c>
      <c r="X36" s="117">
        <f t="shared" si="13"/>
      </c>
      <c r="Y36" s="66">
        <f t="shared" si="9"/>
      </c>
      <c r="Z36" s="66">
        <f t="shared" si="14"/>
      </c>
      <c r="AA36" s="66">
        <f t="shared" si="15"/>
      </c>
    </row>
    <row r="37" spans="1:27" ht="12.75" customHeight="1" hidden="1">
      <c r="A37" s="15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"/>
      <c r="R37" s="76">
        <f t="shared" si="10"/>
      </c>
      <c r="S37" s="35">
        <f t="shared" si="1"/>
      </c>
      <c r="T37" s="113">
        <f t="shared" si="11"/>
      </c>
      <c r="U37" s="114">
        <f t="shared" si="12"/>
      </c>
      <c r="V37" s="115" t="str">
        <f t="shared" si="7"/>
        <v> </v>
      </c>
      <c r="W37" s="116" t="str">
        <f t="shared" si="8"/>
        <v> </v>
      </c>
      <c r="X37" s="117">
        <f t="shared" si="13"/>
      </c>
      <c r="Y37" s="66">
        <f t="shared" si="9"/>
      </c>
      <c r="Z37" s="66">
        <f t="shared" si="14"/>
      </c>
      <c r="AA37" s="66">
        <f t="shared" si="15"/>
      </c>
    </row>
    <row r="38" spans="1:27" ht="12.75" customHeight="1" hidden="1">
      <c r="A38" s="15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"/>
      <c r="R38" s="76">
        <f t="shared" si="10"/>
      </c>
      <c r="S38" s="35">
        <f t="shared" si="1"/>
      </c>
      <c r="T38" s="113">
        <f t="shared" si="11"/>
      </c>
      <c r="U38" s="114">
        <f t="shared" si="12"/>
      </c>
      <c r="V38" s="115" t="str">
        <f t="shared" si="7"/>
        <v> </v>
      </c>
      <c r="W38" s="116" t="str">
        <f t="shared" si="8"/>
        <v> </v>
      </c>
      <c r="X38" s="117">
        <f t="shared" si="13"/>
      </c>
      <c r="Y38" s="66">
        <f t="shared" si="9"/>
      </c>
      <c r="Z38" s="66">
        <f t="shared" si="14"/>
      </c>
      <c r="AA38" s="66">
        <f t="shared" si="15"/>
      </c>
    </row>
    <row r="39" spans="1:27" ht="12.75" customHeight="1" hidden="1">
      <c r="A39" s="15"/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"/>
      <c r="R39" s="76">
        <f t="shared" si="10"/>
      </c>
      <c r="S39" s="35">
        <f t="shared" si="1"/>
      </c>
      <c r="T39" s="113">
        <f t="shared" si="11"/>
      </c>
      <c r="U39" s="114">
        <f t="shared" si="12"/>
      </c>
      <c r="V39" s="115" t="str">
        <f t="shared" si="7"/>
        <v> </v>
      </c>
      <c r="W39" s="116" t="str">
        <f t="shared" si="8"/>
        <v> </v>
      </c>
      <c r="X39" s="117">
        <f t="shared" si="13"/>
      </c>
      <c r="Y39" s="66">
        <f t="shared" si="9"/>
      </c>
      <c r="Z39" s="66">
        <f t="shared" si="14"/>
      </c>
      <c r="AA39" s="66">
        <f t="shared" si="15"/>
      </c>
    </row>
    <row r="40" spans="1:27" ht="12.75" customHeight="1" hidden="1">
      <c r="A40" s="15"/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"/>
      <c r="R40" s="76">
        <f t="shared" si="10"/>
      </c>
      <c r="S40" s="35">
        <f t="shared" si="1"/>
      </c>
      <c r="T40" s="113">
        <f t="shared" si="11"/>
      </c>
      <c r="U40" s="114">
        <f t="shared" si="12"/>
      </c>
      <c r="V40" s="115" t="str">
        <f t="shared" si="7"/>
        <v> </v>
      </c>
      <c r="W40" s="116" t="str">
        <f t="shared" si="8"/>
        <v> </v>
      </c>
      <c r="X40" s="117">
        <f t="shared" si="13"/>
      </c>
      <c r="Y40" s="66">
        <f t="shared" si="9"/>
      </c>
      <c r="Z40" s="66">
        <f t="shared" si="14"/>
      </c>
      <c r="AA40" s="66">
        <f t="shared" si="15"/>
      </c>
    </row>
    <row r="41" spans="1:27" ht="12.75" customHeight="1" hidden="1">
      <c r="A41" s="15"/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"/>
      <c r="R41" s="76">
        <f t="shared" si="10"/>
      </c>
      <c r="S41" s="35">
        <f t="shared" si="1"/>
      </c>
      <c r="T41" s="113">
        <f t="shared" si="11"/>
      </c>
      <c r="U41" s="114">
        <f t="shared" si="12"/>
      </c>
      <c r="V41" s="115" t="str">
        <f t="shared" si="7"/>
        <v> </v>
      </c>
      <c r="W41" s="116" t="str">
        <f t="shared" si="8"/>
        <v> </v>
      </c>
      <c r="X41" s="117">
        <f t="shared" si="13"/>
      </c>
      <c r="Y41" s="66">
        <f t="shared" si="9"/>
      </c>
      <c r="Z41" s="66">
        <f t="shared" si="14"/>
      </c>
      <c r="AA41" s="66">
        <f t="shared" si="15"/>
      </c>
    </row>
    <row r="42" spans="1:27" ht="13.5" customHeight="1" hidden="1" thickBot="1">
      <c r="A42" s="15"/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"/>
      <c r="R42" s="77">
        <f t="shared" si="10"/>
      </c>
      <c r="S42" s="35">
        <f t="shared" si="1"/>
      </c>
      <c r="T42" s="118">
        <f t="shared" si="11"/>
      </c>
      <c r="U42" s="119">
        <f t="shared" si="12"/>
      </c>
      <c r="V42" s="115" t="str">
        <f t="shared" si="7"/>
        <v> </v>
      </c>
      <c r="W42" s="116" t="str">
        <f t="shared" si="8"/>
        <v> </v>
      </c>
      <c r="X42" s="120">
        <f t="shared" si="13"/>
      </c>
      <c r="Y42" s="67">
        <f>IF((COUNT(C42:P42,C94:P94))&lt;8,"",(AVERAGE(C42:P42,C94:P94)))</f>
      </c>
      <c r="Z42" s="67">
        <f t="shared" si="14"/>
      </c>
      <c r="AA42" s="67">
        <f t="shared" si="15"/>
      </c>
    </row>
    <row r="43" spans="1:27" ht="13.5" thickBot="1">
      <c r="A43" s="1"/>
      <c r="B43" s="5"/>
      <c r="C43" s="6">
        <f aca="true" t="shared" si="16" ref="C43:P43">IF(SUM(C4:C42)=0,"",SUM(C4:C42))</f>
        <v>369</v>
      </c>
      <c r="D43" s="6">
        <f t="shared" si="16"/>
        <v>412</v>
      </c>
      <c r="E43" s="90">
        <f t="shared" si="16"/>
        <v>353</v>
      </c>
      <c r="F43" s="90">
        <f t="shared" si="16"/>
        <v>401</v>
      </c>
      <c r="G43" s="6">
        <f t="shared" si="16"/>
        <v>376</v>
      </c>
      <c r="H43" s="6">
        <f t="shared" si="16"/>
        <v>382</v>
      </c>
      <c r="I43" s="90">
        <f>IF(SUM(I4:I42)=0,"",SUM(I4:I42))</f>
        <v>374</v>
      </c>
      <c r="J43" s="6">
        <f t="shared" si="16"/>
        <v>375</v>
      </c>
      <c r="K43" s="6">
        <f t="shared" si="16"/>
        <v>397</v>
      </c>
      <c r="L43" s="6">
        <f t="shared" si="16"/>
      </c>
      <c r="M43" s="6">
        <f t="shared" si="16"/>
      </c>
      <c r="N43" s="6">
        <f t="shared" si="16"/>
      </c>
      <c r="O43" s="6">
        <f t="shared" si="16"/>
      </c>
      <c r="P43" s="6">
        <f t="shared" si="16"/>
      </c>
      <c r="Q43" s="1"/>
      <c r="R43" s="17">
        <f>IF((COUNT(C43:P43))&lt;1,"",(AVERAGE(C43:P43)))</f>
        <v>382.1111111111111</v>
      </c>
      <c r="S43" s="17">
        <f>IF((COUNT(C43:P43,C95:P95))&lt;1,"",IF(COUNT(C95:P95)&lt;1,AVERAGE(C43:P43),IF(COUNT(C43:P43)&lt;1,AVERAGE(C95:P95),AVERAGE(C43:P43,C95:P95))))</f>
        <v>366.8888888888889</v>
      </c>
      <c r="T43" s="19">
        <f>IF(SUM(T4:T42)&lt;1,"",MAX(T4:T42))</f>
      </c>
      <c r="U43" s="19">
        <f>IF(SUM(U4:U42)&lt;1,"",MAX(U4:U42))</f>
        <v>54</v>
      </c>
      <c r="V43" s="17">
        <f>IF(SUM(V4:V42)&lt;1,"",(MAX(V4:V42)))</f>
      </c>
      <c r="W43" s="17">
        <f>IF(SUM(W4:W42)&lt;1,"",(MAX(W4:W42)))</f>
        <v>42.333333333333336</v>
      </c>
      <c r="X43" s="121">
        <f>IF((COUNT(C43:P43))&lt;1,"",+COUNT(C43:P43))</f>
        <v>9</v>
      </c>
      <c r="Y43" s="78">
        <f>IF(MAX(Y$4:Y$42)&lt;1,"",MAX(Y$4:Y$42))</f>
        <v>42.125</v>
      </c>
      <c r="Z43" s="78">
        <f>IF(MAX(Z$4:Z$42)&lt;1,"",MAX(Z$4:Z$42))</f>
      </c>
      <c r="AA43" s="78">
        <f>IF(MAX(AA$4:AA$42)&lt;1,"",MAX(AA$4:AA$42))</f>
        <v>42.125</v>
      </c>
    </row>
    <row r="44" spans="1:25" ht="13.5" thickBot="1">
      <c r="A44" s="1"/>
      <c r="B44" s="1"/>
      <c r="C44" s="5" t="s">
        <v>46</v>
      </c>
      <c r="D44" s="5" t="s">
        <v>19</v>
      </c>
      <c r="E44" s="5" t="s">
        <v>19</v>
      </c>
      <c r="F44" s="5" t="s">
        <v>19</v>
      </c>
      <c r="G44" s="5" t="s">
        <v>19</v>
      </c>
      <c r="H44" s="5" t="s">
        <v>19</v>
      </c>
      <c r="I44" s="5" t="s">
        <v>19</v>
      </c>
      <c r="J44" s="5" t="s">
        <v>19</v>
      </c>
      <c r="K44" s="5" t="s">
        <v>19</v>
      </c>
      <c r="L44" s="5" t="s">
        <v>19</v>
      </c>
      <c r="M44" s="5" t="s">
        <v>19</v>
      </c>
      <c r="N44" s="5" t="s">
        <v>19</v>
      </c>
      <c r="O44" s="5" t="s">
        <v>19</v>
      </c>
      <c r="P44" s="5" t="s">
        <v>19</v>
      </c>
      <c r="Q44" s="1"/>
      <c r="R44" s="1"/>
      <c r="S44" s="1"/>
      <c r="T44" s="1"/>
      <c r="U44" s="1"/>
      <c r="V44" s="230" t="s">
        <v>18</v>
      </c>
      <c r="W44" s="231"/>
      <c r="X44" s="106"/>
      <c r="Y44" s="1"/>
    </row>
    <row r="45" spans="1:25" ht="12.75">
      <c r="A45" s="1" t="s">
        <v>59</v>
      </c>
      <c r="B45" s="1"/>
      <c r="C45" s="12">
        <f>Beavers!C95</f>
        <v>397</v>
      </c>
      <c r="D45" s="12">
        <f>Orleans!D95</f>
        <v>380</v>
      </c>
      <c r="E45" s="12">
        <f>'Bowling Stones'!E95</f>
        <v>386</v>
      </c>
      <c r="F45" s="12">
        <f>Chasers!F95</f>
        <v>398</v>
      </c>
      <c r="G45" s="12">
        <f>'Offenham RBL'!F95</f>
        <v>403</v>
      </c>
      <c r="H45" s="12">
        <f>Dynamos!H95</f>
        <v>383</v>
      </c>
      <c r="I45" s="12">
        <f>'The Wicks'!I95</f>
        <v>403</v>
      </c>
      <c r="J45" s="12">
        <f>'No Hopers'!J95</f>
        <v>397</v>
      </c>
      <c r="K45" s="12">
        <f>Components!K95</f>
        <v>384</v>
      </c>
      <c r="L45" s="12"/>
      <c r="M45" s="12"/>
      <c r="N45" s="95"/>
      <c r="O45" s="12"/>
      <c r="P45" s="12"/>
      <c r="Q45" s="1"/>
      <c r="R45" s="1"/>
      <c r="S45" s="1"/>
      <c r="T45" s="1"/>
      <c r="U45" s="1"/>
      <c r="V45" s="1"/>
      <c r="W45" s="1"/>
      <c r="X45" s="1"/>
      <c r="Y45" s="1"/>
    </row>
    <row r="46" spans="1:25" ht="12.75">
      <c r="A46" s="1"/>
      <c r="B46" s="1"/>
      <c r="C46" s="1"/>
      <c r="D46" s="1"/>
      <c r="E46" s="1"/>
      <c r="F46" s="1"/>
      <c r="G46" s="1"/>
      <c r="H46" s="1"/>
      <c r="I46" s="1"/>
      <c r="J46" s="88"/>
      <c r="K46" s="1"/>
      <c r="L46" s="1"/>
      <c r="M46" s="1"/>
      <c r="N46" s="1"/>
      <c r="O46" s="1"/>
      <c r="P46" s="1"/>
      <c r="Q46" s="1"/>
      <c r="R46" s="3" t="s">
        <v>14</v>
      </c>
      <c r="S46" s="4"/>
      <c r="T46" s="1"/>
      <c r="U46" s="1"/>
      <c r="V46" s="1"/>
      <c r="W46" s="1"/>
      <c r="X46" s="1"/>
      <c r="Y46" s="1"/>
    </row>
    <row r="47" spans="1:25" ht="12.75">
      <c r="A47" s="1" t="s">
        <v>60</v>
      </c>
      <c r="B47" s="1"/>
      <c r="C47" s="81" t="str">
        <f>IF(ISNUMBER(C43),IF(ISNUMBER(C45),IF(C43&gt;C45,"Won",IF(C43=C45,"Draw","Lost")),"Error"),IF(ISNUMBER(C45),"Error",IF(C43="",IF(ISTEXT(C45),"",""),"Awarded Awy")))</f>
        <v>Lost</v>
      </c>
      <c r="D47" s="81" t="str">
        <f aca="true" t="shared" si="17" ref="D47:P47">IF(ISNUMBER(D43),IF(ISNUMBER(D45),IF(D43&gt;D45,"Won",IF(D43=D45,"Draw","Lost")),"Error"),IF(ISNUMBER(D45),"Error",IF(D43="",IF(ISTEXT(D45),"",""),"Awarded Awy")))</f>
        <v>Won</v>
      </c>
      <c r="E47" s="81" t="str">
        <f t="shared" si="17"/>
        <v>Lost</v>
      </c>
      <c r="F47" s="81" t="str">
        <f t="shared" si="17"/>
        <v>Won</v>
      </c>
      <c r="G47" s="81" t="str">
        <f t="shared" si="17"/>
        <v>Lost</v>
      </c>
      <c r="H47" s="81" t="str">
        <f t="shared" si="17"/>
        <v>Lost</v>
      </c>
      <c r="I47" s="183" t="str">
        <f t="shared" si="17"/>
        <v>Lost</v>
      </c>
      <c r="J47" s="81" t="str">
        <f t="shared" si="17"/>
        <v>Lost</v>
      </c>
      <c r="K47" s="81" t="str">
        <f t="shared" si="17"/>
        <v>Won</v>
      </c>
      <c r="L47" s="81">
        <f t="shared" si="17"/>
      </c>
      <c r="M47" s="81">
        <f t="shared" si="17"/>
      </c>
      <c r="N47" s="81">
        <f t="shared" si="17"/>
      </c>
      <c r="O47" s="81">
        <f t="shared" si="17"/>
      </c>
      <c r="P47" s="81">
        <f t="shared" si="17"/>
      </c>
      <c r="Q47" s="1"/>
      <c r="R47" s="1" t="s">
        <v>33</v>
      </c>
      <c r="S47" s="5">
        <f>COUNTIF(C47:P47,"Won")</f>
        <v>3</v>
      </c>
      <c r="T47" s="1" t="s">
        <v>7</v>
      </c>
      <c r="U47" s="5">
        <f>COUNTIF(C47:P47,"Draw")</f>
        <v>0</v>
      </c>
      <c r="V47" s="1" t="s">
        <v>9</v>
      </c>
      <c r="W47" s="5">
        <f>COUNTIF(C47:P47,"Lost")</f>
        <v>6</v>
      </c>
      <c r="X47" s="1"/>
      <c r="Y47" s="1"/>
    </row>
    <row r="48" spans="1:25" ht="12.75">
      <c r="A48" s="1" t="s">
        <v>61</v>
      </c>
      <c r="B48" s="1"/>
      <c r="C48" s="81">
        <v>2</v>
      </c>
      <c r="D48" s="81">
        <v>5</v>
      </c>
      <c r="E48" s="81">
        <v>1</v>
      </c>
      <c r="F48" s="81">
        <v>4</v>
      </c>
      <c r="G48" s="81">
        <v>2</v>
      </c>
      <c r="H48" s="81">
        <v>3</v>
      </c>
      <c r="I48" s="81">
        <v>1</v>
      </c>
      <c r="J48" s="81">
        <v>1</v>
      </c>
      <c r="K48" s="81">
        <v>3</v>
      </c>
      <c r="L48" s="81"/>
      <c r="M48" s="81"/>
      <c r="N48" s="81"/>
      <c r="O48" s="81"/>
      <c r="P48" s="81"/>
      <c r="Q48" s="1"/>
      <c r="R48" s="1" t="s">
        <v>61</v>
      </c>
      <c r="S48" s="5">
        <f>SUM(C48:P48)</f>
        <v>22</v>
      </c>
      <c r="T48" s="1"/>
      <c r="U48" s="5"/>
      <c r="V48" s="1"/>
      <c r="W48" s="5"/>
      <c r="X48" s="1"/>
      <c r="Y48" s="1"/>
    </row>
    <row r="49" spans="1:25" ht="12.75">
      <c r="A49" s="1" t="s">
        <v>4</v>
      </c>
      <c r="B49" s="1"/>
      <c r="C49" s="81"/>
      <c r="D49" s="81"/>
      <c r="E49" s="81"/>
      <c r="F49" s="81"/>
      <c r="G49" s="81"/>
      <c r="H49" s="81"/>
      <c r="I49" s="81"/>
      <c r="J49" s="81"/>
      <c r="K49" s="81">
        <v>1</v>
      </c>
      <c r="L49" s="81"/>
      <c r="M49" s="81"/>
      <c r="N49" s="81"/>
      <c r="O49" s="81"/>
      <c r="P49" s="81"/>
      <c r="Q49" s="1"/>
      <c r="R49" s="1" t="s">
        <v>49</v>
      </c>
      <c r="S49" s="5">
        <f>SUM(C49:P49)</f>
        <v>1</v>
      </c>
      <c r="T49" s="1" t="s">
        <v>8</v>
      </c>
      <c r="U49" s="5">
        <f>(COUNT(C45:P45)*6)-(S48+S49)</f>
        <v>31</v>
      </c>
      <c r="V49" s="1"/>
      <c r="W49" s="5"/>
      <c r="X49" s="1"/>
      <c r="Y49" s="1"/>
    </row>
    <row r="50" spans="1:25" ht="12.75">
      <c r="A50" s="1" t="s">
        <v>31</v>
      </c>
      <c r="B50" s="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1"/>
      <c r="R50" s="1" t="s">
        <v>26</v>
      </c>
      <c r="S50" s="5">
        <f>SUM(C50:P50)</f>
        <v>0</v>
      </c>
      <c r="T50" s="1"/>
      <c r="U50" s="5"/>
      <c r="V50" s="1"/>
      <c r="W50" s="5"/>
      <c r="X50" s="1"/>
      <c r="Y50" s="1"/>
    </row>
    <row r="51" spans="1:25" ht="12.75">
      <c r="A51" s="1" t="s">
        <v>32</v>
      </c>
      <c r="B51" s="1"/>
      <c r="C51" s="81">
        <f>IF(C47="","",IF(C47="Awarded Hme",12,IF(C47="Awarded Awy",0,IF(C47="Won",6,IF(C47="Draw",3,0))+C48+(C49/2)-C50)))</f>
        <v>2</v>
      </c>
      <c r="D51" s="81">
        <f>IF(D47="","",IF(D47="Awarded Hme",12,IF(D47="Awarded Awy",0,IF(D47="Won",6,IF(D47="Draw",3,0))+D48+(D49/2)-D50)))</f>
        <v>11</v>
      </c>
      <c r="E51" s="81">
        <f aca="true" t="shared" si="18" ref="E51:P51">IF(E47="","",IF(E47="Awarded Hme",12,IF(E47="Awarded Awy",0,IF(E47="Won",6,IF(E47="Draw",3,0))+E48+(E49/2)-E50)))</f>
        <v>1</v>
      </c>
      <c r="F51" s="81">
        <f t="shared" si="18"/>
        <v>10</v>
      </c>
      <c r="G51" s="81">
        <f t="shared" si="18"/>
        <v>2</v>
      </c>
      <c r="H51" s="81">
        <f t="shared" si="18"/>
        <v>3</v>
      </c>
      <c r="I51" s="81">
        <f t="shared" si="18"/>
        <v>1</v>
      </c>
      <c r="J51" s="81">
        <f t="shared" si="18"/>
        <v>1</v>
      </c>
      <c r="K51" s="81">
        <f t="shared" si="18"/>
        <v>9.5</v>
      </c>
      <c r="L51" s="81">
        <f t="shared" si="18"/>
      </c>
      <c r="M51" s="81">
        <f t="shared" si="18"/>
      </c>
      <c r="N51" s="81">
        <f t="shared" si="18"/>
      </c>
      <c r="O51" s="81">
        <f t="shared" si="18"/>
      </c>
      <c r="P51" s="81">
        <f t="shared" si="18"/>
      </c>
      <c r="Q51" s="1"/>
      <c r="R51" s="1" t="s">
        <v>32</v>
      </c>
      <c r="S51" s="5">
        <f>SUM(C51:P51)</f>
        <v>40.5</v>
      </c>
      <c r="T51" s="1"/>
      <c r="U51" s="5"/>
      <c r="V51" s="1"/>
      <c r="W51" s="5"/>
      <c r="X51" s="1"/>
      <c r="Y51" s="1"/>
    </row>
    <row r="52" spans="1:2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8" thickBot="1">
      <c r="A53" s="226" t="str">
        <f ca="1">+RIGHT(CELL("filename",A1),LEN(CELL("filename",A1))-FIND("]",CELL("filename",A1)))&amp;" Away"</f>
        <v>Double Tops Away</v>
      </c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69"/>
    </row>
    <row r="54" spans="1:25" ht="13.5" thickBot="1">
      <c r="A54" s="172" t="s">
        <v>75</v>
      </c>
      <c r="B54" s="173" t="s">
        <v>74</v>
      </c>
      <c r="C54" s="93">
        <v>45194</v>
      </c>
      <c r="D54" s="93">
        <v>45217</v>
      </c>
      <c r="E54" s="93">
        <v>45231</v>
      </c>
      <c r="F54" s="93">
        <v>45364</v>
      </c>
      <c r="G54" s="93">
        <v>45301</v>
      </c>
      <c r="H54" s="93">
        <v>45315</v>
      </c>
      <c r="I54" s="93">
        <v>45335</v>
      </c>
      <c r="J54" s="93">
        <v>45356</v>
      </c>
      <c r="K54" s="93">
        <v>45371</v>
      </c>
      <c r="L54" s="93"/>
      <c r="M54" s="93"/>
      <c r="N54" s="164"/>
      <c r="O54" s="164"/>
      <c r="P54" s="164"/>
      <c r="Q54" s="1"/>
      <c r="R54" s="156" t="s">
        <v>44</v>
      </c>
      <c r="S54" s="5"/>
      <c r="T54" s="228" t="s">
        <v>35</v>
      </c>
      <c r="U54" s="229"/>
      <c r="V54" s="228" t="s">
        <v>2</v>
      </c>
      <c r="W54" s="229"/>
      <c r="X54" s="156" t="s">
        <v>38</v>
      </c>
      <c r="Y54" s="14"/>
    </row>
    <row r="55" spans="1:25" ht="13.5" thickBot="1">
      <c r="A55" s="174" t="str">
        <f ca="1">+RIGHT(CELL("filename",A1),LEN(CELL("filename",A1))-FIND("]",CELL("filename",A1)))</f>
        <v>Double Tops</v>
      </c>
      <c r="B55" s="6" t="s">
        <v>10</v>
      </c>
      <c r="C55" s="6" t="s">
        <v>216</v>
      </c>
      <c r="D55" s="6" t="s">
        <v>211</v>
      </c>
      <c r="E55" s="6" t="s">
        <v>217</v>
      </c>
      <c r="F55" s="6" t="s">
        <v>212</v>
      </c>
      <c r="G55" s="6" t="s">
        <v>218</v>
      </c>
      <c r="H55" s="6" t="s">
        <v>214</v>
      </c>
      <c r="I55" s="6" t="s">
        <v>233</v>
      </c>
      <c r="J55" s="6" t="s">
        <v>215</v>
      </c>
      <c r="K55" s="6" t="s">
        <v>210</v>
      </c>
      <c r="L55" s="6"/>
      <c r="M55" s="93"/>
      <c r="N55" s="6"/>
      <c r="O55" s="6"/>
      <c r="P55" s="6"/>
      <c r="Q55" s="1"/>
      <c r="R55" s="10" t="s">
        <v>2</v>
      </c>
      <c r="S55" s="5"/>
      <c r="T55" s="7" t="s">
        <v>36</v>
      </c>
      <c r="U55" s="9" t="s">
        <v>48</v>
      </c>
      <c r="V55" s="7" t="s">
        <v>36</v>
      </c>
      <c r="W55" s="9" t="s">
        <v>48</v>
      </c>
      <c r="X55" s="10" t="s">
        <v>39</v>
      </c>
      <c r="Y55" s="14"/>
    </row>
    <row r="56" spans="1:25" ht="12.75">
      <c r="A56" s="171" t="s">
        <v>241</v>
      </c>
      <c r="B56" s="82" t="s">
        <v>37</v>
      </c>
      <c r="C56" s="11">
        <v>31</v>
      </c>
      <c r="D56" s="11">
        <v>35</v>
      </c>
      <c r="E56" s="11">
        <v>35</v>
      </c>
      <c r="F56" s="11"/>
      <c r="G56" s="11">
        <v>37</v>
      </c>
      <c r="H56" s="11">
        <v>31</v>
      </c>
      <c r="I56" s="11">
        <v>37</v>
      </c>
      <c r="J56" s="11"/>
      <c r="K56" s="11">
        <v>25</v>
      </c>
      <c r="L56" s="11"/>
      <c r="M56" s="11"/>
      <c r="N56" s="11"/>
      <c r="O56" s="11"/>
      <c r="P56" s="11"/>
      <c r="Q56" s="122"/>
      <c r="R56" s="71">
        <f aca="true" t="shared" si="19" ref="R56:R76">IF((COUNT(C56:P56))&lt;1,"",(AVERAGE(C56:P56)))</f>
        <v>33</v>
      </c>
      <c r="S56" s="123"/>
      <c r="T56" s="108" t="str">
        <f aca="true" t="shared" si="20" ref="T56:T76">IF((COUNT(C56:P56))&lt;1,"",IF(B56="F"," ",MAX(C56:P56)))</f>
        <v> </v>
      </c>
      <c r="U56" s="109">
        <f aca="true" t="shared" si="21" ref="U56:U76">IF((COUNT(C56:P56))&lt;1,"",IF(B56="F",MAX(C56:P56)," "))</f>
        <v>37</v>
      </c>
      <c r="V56" s="124" t="str">
        <f>IF(B56="F"," ",IF(COUNTA(C56:P56)&gt;=6,R56," "))</f>
        <v> </v>
      </c>
      <c r="W56" s="125">
        <f>IF(B56="F",IF(COUNTA(C56:P56)&gt;=6,R56," ")," ")</f>
        <v>33</v>
      </c>
      <c r="X56" s="112">
        <f aca="true" t="shared" si="22" ref="X56:X76">IF((COUNT(C56:P56))&lt;1,"",(COUNT(C56:P56)))</f>
        <v>7</v>
      </c>
      <c r="Y56" s="16"/>
    </row>
    <row r="57" spans="1:25" ht="12.75">
      <c r="A57" s="168" t="s">
        <v>120</v>
      </c>
      <c r="B57" s="167" t="s">
        <v>37</v>
      </c>
      <c r="C57" s="12">
        <v>37</v>
      </c>
      <c r="D57" s="12">
        <v>39</v>
      </c>
      <c r="E57" s="12">
        <v>42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"/>
      <c r="R57" s="72">
        <f t="shared" si="19"/>
        <v>39.333333333333336</v>
      </c>
      <c r="S57" s="70"/>
      <c r="T57" s="113" t="str">
        <f t="shared" si="20"/>
        <v> </v>
      </c>
      <c r="U57" s="114">
        <f t="shared" si="21"/>
        <v>42</v>
      </c>
      <c r="V57" s="126" t="str">
        <f>IF(B57="F"," ",IF(COUNTA(C57:P57)&gt;=6,R57," "))</f>
        <v> </v>
      </c>
      <c r="W57" s="127" t="str">
        <f>IF(B57="F",IF(COUNTA(C57:P57)&gt;=6,R57," ")," ")</f>
        <v> </v>
      </c>
      <c r="X57" s="117">
        <f t="shared" si="22"/>
        <v>3</v>
      </c>
      <c r="Y57" s="14"/>
    </row>
    <row r="58" spans="1:25" ht="12.75">
      <c r="A58" s="166" t="s">
        <v>121</v>
      </c>
      <c r="B58" s="167" t="s">
        <v>37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"/>
      <c r="R58" s="72">
        <f t="shared" si="19"/>
      </c>
      <c r="S58" s="70"/>
      <c r="T58" s="113">
        <f t="shared" si="20"/>
      </c>
      <c r="U58" s="114">
        <f t="shared" si="21"/>
      </c>
      <c r="V58" s="126" t="str">
        <f aca="true" t="shared" si="23" ref="V58:V94">IF(B58="F"," ",IF(COUNTA(C58:P58)&gt;=6,R58," "))</f>
        <v> </v>
      </c>
      <c r="W58" s="127" t="str">
        <f aca="true" t="shared" si="24" ref="W58:W94">IF(B58="F",IF(COUNTA(C58:P58)&gt;=6,R58," ")," ")</f>
        <v> </v>
      </c>
      <c r="X58" s="117">
        <f t="shared" si="22"/>
      </c>
      <c r="Y58" s="14"/>
    </row>
    <row r="59" spans="1:25" ht="12.75">
      <c r="A59" s="166" t="s">
        <v>279</v>
      </c>
      <c r="B59" s="167" t="s">
        <v>37</v>
      </c>
      <c r="C59" s="12"/>
      <c r="D59" s="12"/>
      <c r="E59" s="12"/>
      <c r="F59" s="12"/>
      <c r="G59" s="12"/>
      <c r="H59" s="12"/>
      <c r="I59" s="12">
        <v>31</v>
      </c>
      <c r="J59" s="12"/>
      <c r="K59" s="12"/>
      <c r="L59" s="12"/>
      <c r="M59" s="12"/>
      <c r="N59" s="12"/>
      <c r="O59" s="12"/>
      <c r="P59" s="12"/>
      <c r="Q59" s="1"/>
      <c r="R59" s="72">
        <f t="shared" si="19"/>
        <v>31</v>
      </c>
      <c r="S59" s="70"/>
      <c r="T59" s="113" t="str">
        <f t="shared" si="20"/>
        <v> </v>
      </c>
      <c r="U59" s="114">
        <f t="shared" si="21"/>
        <v>31</v>
      </c>
      <c r="V59" s="126" t="str">
        <f t="shared" si="23"/>
        <v> </v>
      </c>
      <c r="W59" s="127" t="str">
        <f t="shared" si="24"/>
        <v> </v>
      </c>
      <c r="X59" s="117">
        <f t="shared" si="22"/>
        <v>1</v>
      </c>
      <c r="Y59" s="14"/>
    </row>
    <row r="60" spans="1:25" ht="12.75">
      <c r="A60" s="166" t="s">
        <v>264</v>
      </c>
      <c r="B60" s="167" t="s">
        <v>37</v>
      </c>
      <c r="C60" s="12">
        <v>35</v>
      </c>
      <c r="D60" s="12">
        <v>49</v>
      </c>
      <c r="E60" s="12">
        <v>41</v>
      </c>
      <c r="F60" s="12">
        <v>36</v>
      </c>
      <c r="G60" s="12">
        <v>40</v>
      </c>
      <c r="H60" s="12">
        <v>28</v>
      </c>
      <c r="I60" s="12"/>
      <c r="J60" s="12">
        <v>34</v>
      </c>
      <c r="K60" s="12">
        <v>35</v>
      </c>
      <c r="L60" s="12"/>
      <c r="M60" s="12"/>
      <c r="N60" s="12"/>
      <c r="O60" s="12"/>
      <c r="P60" s="12"/>
      <c r="Q60" s="1"/>
      <c r="R60" s="72">
        <f t="shared" si="19"/>
        <v>37.25</v>
      </c>
      <c r="S60" s="70"/>
      <c r="T60" s="113" t="str">
        <f t="shared" si="20"/>
        <v> </v>
      </c>
      <c r="U60" s="114">
        <f t="shared" si="21"/>
        <v>49</v>
      </c>
      <c r="V60" s="126" t="str">
        <f t="shared" si="23"/>
        <v> </v>
      </c>
      <c r="W60" s="127">
        <f t="shared" si="24"/>
        <v>37.25</v>
      </c>
      <c r="X60" s="117">
        <f t="shared" si="22"/>
        <v>8</v>
      </c>
      <c r="Y60" s="14"/>
    </row>
    <row r="61" spans="1:25" ht="12.75">
      <c r="A61" s="166" t="s">
        <v>116</v>
      </c>
      <c r="B61" s="167" t="s">
        <v>37</v>
      </c>
      <c r="C61" s="12">
        <v>38</v>
      </c>
      <c r="D61" s="12">
        <v>27</v>
      </c>
      <c r="E61" s="12">
        <v>37</v>
      </c>
      <c r="F61" s="12">
        <v>36</v>
      </c>
      <c r="G61" s="12">
        <v>34</v>
      </c>
      <c r="H61" s="12">
        <v>30</v>
      </c>
      <c r="I61" s="12">
        <v>26</v>
      </c>
      <c r="J61" s="12">
        <v>38</v>
      </c>
      <c r="K61" s="12">
        <v>41</v>
      </c>
      <c r="L61" s="12"/>
      <c r="M61" s="12"/>
      <c r="N61" s="12"/>
      <c r="O61" s="12"/>
      <c r="P61" s="12"/>
      <c r="Q61" s="1"/>
      <c r="R61" s="72">
        <f t="shared" si="19"/>
        <v>34.111111111111114</v>
      </c>
      <c r="S61" s="70"/>
      <c r="T61" s="113" t="str">
        <f t="shared" si="20"/>
        <v> </v>
      </c>
      <c r="U61" s="114">
        <f t="shared" si="21"/>
        <v>41</v>
      </c>
      <c r="V61" s="126" t="str">
        <f t="shared" si="23"/>
        <v> </v>
      </c>
      <c r="W61" s="127">
        <f t="shared" si="24"/>
        <v>34.111111111111114</v>
      </c>
      <c r="X61" s="117">
        <f t="shared" si="22"/>
        <v>9</v>
      </c>
      <c r="Y61" s="14"/>
    </row>
    <row r="62" spans="1:25" ht="12.75">
      <c r="A62" s="166" t="s">
        <v>113</v>
      </c>
      <c r="B62" s="167" t="s">
        <v>37</v>
      </c>
      <c r="C62" s="12">
        <v>39</v>
      </c>
      <c r="D62" s="12">
        <v>44</v>
      </c>
      <c r="E62" s="12"/>
      <c r="F62" s="12">
        <v>40</v>
      </c>
      <c r="G62" s="12">
        <v>45</v>
      </c>
      <c r="H62" s="12">
        <v>35</v>
      </c>
      <c r="I62" s="12">
        <v>45</v>
      </c>
      <c r="J62" s="12">
        <v>38</v>
      </c>
      <c r="K62" s="12">
        <v>56</v>
      </c>
      <c r="L62" s="12"/>
      <c r="M62" s="12"/>
      <c r="N62" s="12"/>
      <c r="O62" s="12"/>
      <c r="P62" s="12"/>
      <c r="Q62" s="1"/>
      <c r="R62" s="72">
        <f t="shared" si="19"/>
        <v>42.75</v>
      </c>
      <c r="S62" s="70"/>
      <c r="T62" s="113" t="str">
        <f t="shared" si="20"/>
        <v> </v>
      </c>
      <c r="U62" s="114">
        <f t="shared" si="21"/>
        <v>56</v>
      </c>
      <c r="V62" s="126" t="str">
        <f t="shared" si="23"/>
        <v> </v>
      </c>
      <c r="W62" s="127">
        <f t="shared" si="24"/>
        <v>42.75</v>
      </c>
      <c r="X62" s="117">
        <f t="shared" si="22"/>
        <v>8</v>
      </c>
      <c r="Y62" s="14"/>
    </row>
    <row r="63" spans="1:25" ht="12.75">
      <c r="A63" s="166" t="s">
        <v>117</v>
      </c>
      <c r="B63" s="167" t="s">
        <v>37</v>
      </c>
      <c r="C63" s="12">
        <v>18</v>
      </c>
      <c r="D63" s="12">
        <v>38</v>
      </c>
      <c r="E63" s="12">
        <v>32</v>
      </c>
      <c r="F63" s="12">
        <v>20</v>
      </c>
      <c r="G63" s="12">
        <v>25</v>
      </c>
      <c r="H63" s="12">
        <v>15</v>
      </c>
      <c r="I63" s="12"/>
      <c r="J63" s="12">
        <v>19</v>
      </c>
      <c r="K63" s="12">
        <v>22</v>
      </c>
      <c r="L63" s="12"/>
      <c r="M63" s="12"/>
      <c r="N63" s="12"/>
      <c r="O63" s="12"/>
      <c r="P63" s="12"/>
      <c r="Q63" s="1"/>
      <c r="R63" s="72">
        <f t="shared" si="19"/>
        <v>23.625</v>
      </c>
      <c r="S63" s="70"/>
      <c r="T63" s="113" t="str">
        <f t="shared" si="20"/>
        <v> </v>
      </c>
      <c r="U63" s="114">
        <f t="shared" si="21"/>
        <v>38</v>
      </c>
      <c r="V63" s="126" t="str">
        <f t="shared" si="23"/>
        <v> </v>
      </c>
      <c r="W63" s="127">
        <f t="shared" si="24"/>
        <v>23.625</v>
      </c>
      <c r="X63" s="117">
        <f t="shared" si="22"/>
        <v>8</v>
      </c>
      <c r="Y63" s="14"/>
    </row>
    <row r="64" spans="1:25" ht="12.75">
      <c r="A64" s="166" t="s">
        <v>118</v>
      </c>
      <c r="B64" s="167" t="s">
        <v>37</v>
      </c>
      <c r="C64" s="12">
        <v>40</v>
      </c>
      <c r="D64" s="12">
        <v>33</v>
      </c>
      <c r="E64" s="12">
        <v>40</v>
      </c>
      <c r="F64" s="12">
        <v>44</v>
      </c>
      <c r="G64" s="12">
        <v>33</v>
      </c>
      <c r="H64" s="12">
        <v>32</v>
      </c>
      <c r="I64" s="12">
        <v>32</v>
      </c>
      <c r="J64" s="12">
        <v>46</v>
      </c>
      <c r="K64" s="12">
        <v>33</v>
      </c>
      <c r="L64" s="12"/>
      <c r="M64" s="12"/>
      <c r="N64" s="12"/>
      <c r="O64" s="12"/>
      <c r="P64" s="12"/>
      <c r="Q64" s="1"/>
      <c r="R64" s="72">
        <f t="shared" si="19"/>
        <v>37</v>
      </c>
      <c r="S64" s="70"/>
      <c r="T64" s="113" t="str">
        <f t="shared" si="20"/>
        <v> </v>
      </c>
      <c r="U64" s="114">
        <f t="shared" si="21"/>
        <v>46</v>
      </c>
      <c r="V64" s="126" t="str">
        <f t="shared" si="23"/>
        <v> </v>
      </c>
      <c r="W64" s="127">
        <f t="shared" si="24"/>
        <v>37</v>
      </c>
      <c r="X64" s="117">
        <f t="shared" si="22"/>
        <v>9</v>
      </c>
      <c r="Y64" s="14"/>
    </row>
    <row r="65" spans="1:25" ht="12.75">
      <c r="A65" s="166" t="s">
        <v>115</v>
      </c>
      <c r="B65" s="167" t="s">
        <v>37</v>
      </c>
      <c r="C65" s="12">
        <v>42</v>
      </c>
      <c r="D65" s="12">
        <v>39</v>
      </c>
      <c r="E65" s="12">
        <v>47</v>
      </c>
      <c r="F65" s="12">
        <v>42</v>
      </c>
      <c r="G65" s="12">
        <v>35</v>
      </c>
      <c r="H65" s="12">
        <v>38</v>
      </c>
      <c r="I65" s="12">
        <v>40</v>
      </c>
      <c r="J65" s="12">
        <v>42</v>
      </c>
      <c r="K65" s="12">
        <v>41</v>
      </c>
      <c r="L65" s="12"/>
      <c r="M65" s="12"/>
      <c r="N65" s="12"/>
      <c r="O65" s="12"/>
      <c r="P65" s="12"/>
      <c r="Q65" s="1"/>
      <c r="R65" s="72">
        <f t="shared" si="19"/>
        <v>40.666666666666664</v>
      </c>
      <c r="S65" s="70"/>
      <c r="T65" s="113" t="str">
        <f t="shared" si="20"/>
        <v> </v>
      </c>
      <c r="U65" s="114">
        <f t="shared" si="21"/>
        <v>47</v>
      </c>
      <c r="V65" s="126" t="str">
        <f t="shared" si="23"/>
        <v> </v>
      </c>
      <c r="W65" s="127">
        <f t="shared" si="24"/>
        <v>40.666666666666664</v>
      </c>
      <c r="X65" s="117">
        <f t="shared" si="22"/>
        <v>9</v>
      </c>
      <c r="Y65" s="14"/>
    </row>
    <row r="66" spans="1:25" ht="12.75">
      <c r="A66" s="166" t="s">
        <v>122</v>
      </c>
      <c r="B66" s="167" t="s">
        <v>37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"/>
      <c r="R66" s="72">
        <f t="shared" si="19"/>
      </c>
      <c r="S66" s="70"/>
      <c r="T66" s="113">
        <f t="shared" si="20"/>
      </c>
      <c r="U66" s="114">
        <f t="shared" si="21"/>
      </c>
      <c r="V66" s="126" t="str">
        <f t="shared" si="23"/>
        <v> </v>
      </c>
      <c r="W66" s="127" t="str">
        <f t="shared" si="24"/>
        <v> </v>
      </c>
      <c r="X66" s="117">
        <f t="shared" si="22"/>
      </c>
      <c r="Y66" s="14"/>
    </row>
    <row r="67" spans="1:25" ht="12.75">
      <c r="A67" s="166" t="s">
        <v>114</v>
      </c>
      <c r="B67" s="167" t="s">
        <v>37</v>
      </c>
      <c r="C67" s="12">
        <v>38</v>
      </c>
      <c r="D67" s="12">
        <v>36</v>
      </c>
      <c r="E67" s="12">
        <v>39</v>
      </c>
      <c r="F67" s="12">
        <v>33</v>
      </c>
      <c r="G67" s="12">
        <v>35</v>
      </c>
      <c r="H67" s="12">
        <v>35</v>
      </c>
      <c r="I67" s="12">
        <v>31</v>
      </c>
      <c r="J67" s="12">
        <v>42</v>
      </c>
      <c r="K67" s="12">
        <v>38</v>
      </c>
      <c r="L67" s="12"/>
      <c r="M67" s="12"/>
      <c r="N67" s="12"/>
      <c r="O67" s="12"/>
      <c r="P67" s="12"/>
      <c r="Q67" s="1"/>
      <c r="R67" s="72">
        <f t="shared" si="19"/>
        <v>36.333333333333336</v>
      </c>
      <c r="S67" s="70"/>
      <c r="T67" s="113" t="str">
        <f t="shared" si="20"/>
        <v> </v>
      </c>
      <c r="U67" s="114">
        <f t="shared" si="21"/>
        <v>42</v>
      </c>
      <c r="V67" s="126" t="str">
        <f t="shared" si="23"/>
        <v> </v>
      </c>
      <c r="W67" s="127">
        <f t="shared" si="24"/>
        <v>36.333333333333336</v>
      </c>
      <c r="X67" s="117">
        <f t="shared" si="22"/>
        <v>9</v>
      </c>
      <c r="Y67" s="14"/>
    </row>
    <row r="68" spans="1:25" ht="12.75">
      <c r="A68" s="168" t="s">
        <v>119</v>
      </c>
      <c r="B68" s="167" t="s">
        <v>37</v>
      </c>
      <c r="C68" s="12">
        <v>29</v>
      </c>
      <c r="D68" s="12">
        <v>31</v>
      </c>
      <c r="E68" s="12">
        <v>34</v>
      </c>
      <c r="F68" s="12">
        <v>33</v>
      </c>
      <c r="G68" s="12">
        <v>30</v>
      </c>
      <c r="H68" s="12">
        <v>34</v>
      </c>
      <c r="I68" s="12">
        <v>28</v>
      </c>
      <c r="J68" s="12">
        <v>34</v>
      </c>
      <c r="K68" s="12">
        <v>32</v>
      </c>
      <c r="L68" s="12"/>
      <c r="M68" s="12"/>
      <c r="N68" s="12"/>
      <c r="O68" s="12"/>
      <c r="P68" s="12"/>
      <c r="Q68" s="1"/>
      <c r="R68" s="72">
        <f t="shared" si="19"/>
        <v>31.666666666666668</v>
      </c>
      <c r="S68" s="70"/>
      <c r="T68" s="113" t="str">
        <f t="shared" si="20"/>
        <v> </v>
      </c>
      <c r="U68" s="114">
        <f t="shared" si="21"/>
        <v>34</v>
      </c>
      <c r="V68" s="126" t="str">
        <f t="shared" si="23"/>
        <v> </v>
      </c>
      <c r="W68" s="127">
        <f t="shared" si="24"/>
        <v>31.666666666666668</v>
      </c>
      <c r="X68" s="117">
        <f t="shared" si="22"/>
        <v>9</v>
      </c>
      <c r="Y68" s="14"/>
    </row>
    <row r="69" spans="1:25" ht="12.75">
      <c r="A69" s="166" t="s">
        <v>209</v>
      </c>
      <c r="B69" s="167" t="s">
        <v>37</v>
      </c>
      <c r="C69" s="12"/>
      <c r="D69" s="12"/>
      <c r="E69" s="12">
        <v>41</v>
      </c>
      <c r="F69" s="12">
        <v>36</v>
      </c>
      <c r="G69" s="12">
        <v>36</v>
      </c>
      <c r="H69" s="12">
        <v>36</v>
      </c>
      <c r="I69" s="12">
        <v>37</v>
      </c>
      <c r="J69" s="12">
        <v>42</v>
      </c>
      <c r="K69" s="12">
        <v>34</v>
      </c>
      <c r="L69" s="12"/>
      <c r="M69" s="12"/>
      <c r="N69" s="12"/>
      <c r="O69" s="12"/>
      <c r="P69" s="12"/>
      <c r="Q69" s="1"/>
      <c r="R69" s="72">
        <f t="shared" si="19"/>
        <v>37.42857142857143</v>
      </c>
      <c r="S69" s="70"/>
      <c r="T69" s="113" t="str">
        <f t="shared" si="20"/>
        <v> </v>
      </c>
      <c r="U69" s="114">
        <f t="shared" si="21"/>
        <v>42</v>
      </c>
      <c r="V69" s="126" t="str">
        <f t="shared" si="23"/>
        <v> </v>
      </c>
      <c r="W69" s="127">
        <f t="shared" si="24"/>
        <v>37.42857142857143</v>
      </c>
      <c r="X69" s="117">
        <f t="shared" si="22"/>
        <v>7</v>
      </c>
      <c r="Y69" s="14"/>
    </row>
    <row r="70" spans="1:25" ht="13.5" thickBot="1">
      <c r="A70" s="166" t="s">
        <v>271</v>
      </c>
      <c r="B70" s="167" t="s">
        <v>37</v>
      </c>
      <c r="C70" s="12"/>
      <c r="D70" s="12"/>
      <c r="E70" s="12"/>
      <c r="F70" s="12">
        <v>28</v>
      </c>
      <c r="G70" s="12"/>
      <c r="H70" s="12"/>
      <c r="I70" s="12">
        <v>23</v>
      </c>
      <c r="J70" s="12">
        <v>25</v>
      </c>
      <c r="K70" s="12"/>
      <c r="L70" s="12"/>
      <c r="M70" s="12"/>
      <c r="N70" s="12"/>
      <c r="O70" s="12"/>
      <c r="P70" s="12"/>
      <c r="Q70" s="1"/>
      <c r="R70" s="72">
        <f t="shared" si="19"/>
        <v>25.333333333333332</v>
      </c>
      <c r="S70" s="70"/>
      <c r="T70" s="113" t="str">
        <f t="shared" si="20"/>
        <v> </v>
      </c>
      <c r="U70" s="114">
        <f t="shared" si="21"/>
        <v>28</v>
      </c>
      <c r="V70" s="126" t="str">
        <f t="shared" si="23"/>
        <v> </v>
      </c>
      <c r="W70" s="127" t="str">
        <f t="shared" si="24"/>
        <v> </v>
      </c>
      <c r="X70" s="117">
        <f t="shared" si="22"/>
        <v>3</v>
      </c>
      <c r="Y70" s="14"/>
    </row>
    <row r="71" spans="1:25" ht="12.75" hidden="1">
      <c r="A71" s="166"/>
      <c r="B71" s="167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"/>
      <c r="R71" s="72">
        <f t="shared" si="19"/>
      </c>
      <c r="S71" s="70"/>
      <c r="T71" s="113">
        <f t="shared" si="20"/>
      </c>
      <c r="U71" s="114">
        <f t="shared" si="21"/>
      </c>
      <c r="V71" s="126" t="str">
        <f t="shared" si="23"/>
        <v> </v>
      </c>
      <c r="W71" s="127" t="str">
        <f t="shared" si="24"/>
        <v> </v>
      </c>
      <c r="X71" s="117">
        <f t="shared" si="22"/>
      </c>
      <c r="Y71" s="14"/>
    </row>
    <row r="72" spans="1:25" ht="12.75" hidden="1">
      <c r="A72" s="166"/>
      <c r="B72" s="167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"/>
      <c r="R72" s="72">
        <f t="shared" si="19"/>
      </c>
      <c r="S72" s="70"/>
      <c r="T72" s="113">
        <f t="shared" si="20"/>
      </c>
      <c r="U72" s="114">
        <f t="shared" si="21"/>
      </c>
      <c r="V72" s="126" t="str">
        <f t="shared" si="23"/>
        <v> </v>
      </c>
      <c r="W72" s="127" t="str">
        <f t="shared" si="24"/>
        <v> </v>
      </c>
      <c r="X72" s="117">
        <f t="shared" si="22"/>
      </c>
      <c r="Y72" s="14"/>
    </row>
    <row r="73" spans="1:25" ht="12.75" hidden="1">
      <c r="A73" s="166"/>
      <c r="B73" s="167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"/>
      <c r="R73" s="72">
        <f t="shared" si="19"/>
      </c>
      <c r="S73" s="70"/>
      <c r="T73" s="113">
        <f t="shared" si="20"/>
      </c>
      <c r="U73" s="114">
        <f t="shared" si="21"/>
      </c>
      <c r="V73" s="126" t="str">
        <f t="shared" si="23"/>
        <v> </v>
      </c>
      <c r="W73" s="127" t="str">
        <f t="shared" si="24"/>
        <v> </v>
      </c>
      <c r="X73" s="117">
        <f t="shared" si="22"/>
      </c>
      <c r="Y73" s="14"/>
    </row>
    <row r="74" spans="1:25" ht="12.75" hidden="1">
      <c r="A74" s="166"/>
      <c r="B74" s="167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"/>
      <c r="R74" s="72">
        <f t="shared" si="19"/>
      </c>
      <c r="S74" s="70"/>
      <c r="T74" s="113">
        <f t="shared" si="20"/>
      </c>
      <c r="U74" s="114">
        <f t="shared" si="21"/>
      </c>
      <c r="V74" s="126" t="str">
        <f t="shared" si="23"/>
        <v> </v>
      </c>
      <c r="W74" s="127" t="str">
        <f t="shared" si="24"/>
        <v> </v>
      </c>
      <c r="X74" s="117">
        <f t="shared" si="22"/>
      </c>
      <c r="Y74" s="14"/>
    </row>
    <row r="75" spans="1:25" ht="12.75" hidden="1">
      <c r="A75" s="166"/>
      <c r="B75" s="167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"/>
      <c r="R75" s="72">
        <f t="shared" si="19"/>
      </c>
      <c r="S75" s="70"/>
      <c r="T75" s="113">
        <f t="shared" si="20"/>
      </c>
      <c r="U75" s="114">
        <f t="shared" si="21"/>
      </c>
      <c r="V75" s="126" t="str">
        <f t="shared" si="23"/>
        <v> </v>
      </c>
      <c r="W75" s="127" t="str">
        <f t="shared" si="24"/>
        <v> </v>
      </c>
      <c r="X75" s="117">
        <f t="shared" si="22"/>
      </c>
      <c r="Y75" s="14"/>
    </row>
    <row r="76" spans="1:25" ht="13.5" customHeight="1" hidden="1">
      <c r="A76" s="168"/>
      <c r="B76" s="167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"/>
      <c r="R76" s="72">
        <f t="shared" si="19"/>
      </c>
      <c r="S76" s="70"/>
      <c r="T76" s="113">
        <f t="shared" si="20"/>
      </c>
      <c r="U76" s="114">
        <f t="shared" si="21"/>
      </c>
      <c r="V76" s="126" t="str">
        <f t="shared" si="23"/>
        <v> </v>
      </c>
      <c r="W76" s="127" t="str">
        <f t="shared" si="24"/>
        <v> </v>
      </c>
      <c r="X76" s="117">
        <f t="shared" si="22"/>
      </c>
      <c r="Y76" s="14"/>
    </row>
    <row r="77" spans="1:25" ht="12.75" customHeight="1" hidden="1">
      <c r="A77" s="169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"/>
      <c r="R77" s="72">
        <f aca="true" t="shared" si="25" ref="R77:R94">IF((COUNT(C77:P77))&lt;1,"",(AVERAGE(C77:P77)))</f>
      </c>
      <c r="S77" s="70"/>
      <c r="T77" s="113">
        <f aca="true" t="shared" si="26" ref="T77:T94">IF((COUNT(C77:P77))&lt;1,"",IF(B77="F"," ",MAX(C77:P77)))</f>
      </c>
      <c r="U77" s="114">
        <f aca="true" t="shared" si="27" ref="U77:U94">IF((COUNT(C77:P77))&lt;1,"",IF(B77="F",MAX(C77:P77)," "))</f>
      </c>
      <c r="V77" s="126" t="str">
        <f t="shared" si="23"/>
        <v> </v>
      </c>
      <c r="W77" s="127" t="str">
        <f t="shared" si="24"/>
        <v> </v>
      </c>
      <c r="X77" s="117">
        <f aca="true" t="shared" si="28" ref="X77:X94">IF((COUNT(C77:P77))&lt;1,"",(COUNT(C77:P77)))</f>
      </c>
      <c r="Y77" s="14"/>
    </row>
    <row r="78" spans="1:25" ht="13.5" customHeight="1" hidden="1">
      <c r="A78" s="15"/>
      <c r="B78" s="1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"/>
      <c r="R78" s="72">
        <f t="shared" si="25"/>
      </c>
      <c r="S78" s="70"/>
      <c r="T78" s="113">
        <f t="shared" si="26"/>
      </c>
      <c r="U78" s="114">
        <f t="shared" si="27"/>
      </c>
      <c r="V78" s="126" t="str">
        <f t="shared" si="23"/>
        <v> </v>
      </c>
      <c r="W78" s="127" t="str">
        <f t="shared" si="24"/>
        <v> </v>
      </c>
      <c r="X78" s="117">
        <f t="shared" si="28"/>
      </c>
      <c r="Y78" s="14"/>
    </row>
    <row r="79" spans="1:25" ht="12.75" customHeight="1" hidden="1">
      <c r="A79" s="15"/>
      <c r="B79" s="1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"/>
      <c r="R79" s="72">
        <f t="shared" si="25"/>
      </c>
      <c r="S79" s="70"/>
      <c r="T79" s="113">
        <f t="shared" si="26"/>
      </c>
      <c r="U79" s="114">
        <f t="shared" si="27"/>
      </c>
      <c r="V79" s="126" t="str">
        <f t="shared" si="23"/>
        <v> </v>
      </c>
      <c r="W79" s="127" t="str">
        <f t="shared" si="24"/>
        <v> </v>
      </c>
      <c r="X79" s="117">
        <f t="shared" si="28"/>
      </c>
      <c r="Y79" s="14"/>
    </row>
    <row r="80" spans="1:25" ht="12.75" customHeight="1" hidden="1">
      <c r="A80" s="15"/>
      <c r="B80" s="1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"/>
      <c r="R80" s="72">
        <f t="shared" si="25"/>
      </c>
      <c r="S80" s="70"/>
      <c r="T80" s="113">
        <f t="shared" si="26"/>
      </c>
      <c r="U80" s="114">
        <f t="shared" si="27"/>
      </c>
      <c r="V80" s="126" t="str">
        <f t="shared" si="23"/>
        <v> </v>
      </c>
      <c r="W80" s="127" t="str">
        <f t="shared" si="24"/>
        <v> </v>
      </c>
      <c r="X80" s="117">
        <f t="shared" si="28"/>
      </c>
      <c r="Y80" s="14"/>
    </row>
    <row r="81" spans="1:25" ht="12.75" customHeight="1" hidden="1">
      <c r="A81" s="15"/>
      <c r="B81" s="1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"/>
      <c r="R81" s="72">
        <f t="shared" si="25"/>
      </c>
      <c r="S81" s="70"/>
      <c r="T81" s="113">
        <f t="shared" si="26"/>
      </c>
      <c r="U81" s="114">
        <f t="shared" si="27"/>
      </c>
      <c r="V81" s="126" t="str">
        <f t="shared" si="23"/>
        <v> </v>
      </c>
      <c r="W81" s="127" t="str">
        <f t="shared" si="24"/>
        <v> </v>
      </c>
      <c r="X81" s="117">
        <f t="shared" si="28"/>
      </c>
      <c r="Y81" s="14"/>
    </row>
    <row r="82" spans="1:25" ht="12.75" customHeight="1" hidden="1">
      <c r="A82" s="15"/>
      <c r="B82" s="1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"/>
      <c r="R82" s="72">
        <f t="shared" si="25"/>
      </c>
      <c r="S82" s="70"/>
      <c r="T82" s="113">
        <f t="shared" si="26"/>
      </c>
      <c r="U82" s="114">
        <f t="shared" si="27"/>
      </c>
      <c r="V82" s="126" t="str">
        <f t="shared" si="23"/>
        <v> </v>
      </c>
      <c r="W82" s="127" t="str">
        <f t="shared" si="24"/>
        <v> </v>
      </c>
      <c r="X82" s="117">
        <f t="shared" si="28"/>
      </c>
      <c r="Y82" s="14"/>
    </row>
    <row r="83" spans="1:25" ht="12.75" customHeight="1" hidden="1">
      <c r="A83" s="15"/>
      <c r="B83" s="1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"/>
      <c r="R83" s="72">
        <f t="shared" si="25"/>
      </c>
      <c r="S83" s="70"/>
      <c r="T83" s="113">
        <f t="shared" si="26"/>
      </c>
      <c r="U83" s="114">
        <f t="shared" si="27"/>
      </c>
      <c r="V83" s="126" t="str">
        <f t="shared" si="23"/>
        <v> </v>
      </c>
      <c r="W83" s="127" t="str">
        <f t="shared" si="24"/>
        <v> </v>
      </c>
      <c r="X83" s="117">
        <f t="shared" si="28"/>
      </c>
      <c r="Y83" s="14"/>
    </row>
    <row r="84" spans="1:25" ht="13.5" customHeight="1" hidden="1">
      <c r="A84" s="15"/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"/>
      <c r="R84" s="72">
        <f t="shared" si="25"/>
      </c>
      <c r="S84" s="70"/>
      <c r="T84" s="113">
        <f t="shared" si="26"/>
      </c>
      <c r="U84" s="114">
        <f t="shared" si="27"/>
      </c>
      <c r="V84" s="126" t="str">
        <f t="shared" si="23"/>
        <v> </v>
      </c>
      <c r="W84" s="127" t="str">
        <f t="shared" si="24"/>
        <v> </v>
      </c>
      <c r="X84" s="117">
        <f t="shared" si="28"/>
      </c>
      <c r="Y84" s="14"/>
    </row>
    <row r="85" spans="1:25" ht="12.75" customHeight="1" hidden="1">
      <c r="A85" s="15"/>
      <c r="B85" s="1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"/>
      <c r="R85" s="72">
        <f t="shared" si="25"/>
      </c>
      <c r="S85" s="70"/>
      <c r="T85" s="113">
        <f t="shared" si="26"/>
      </c>
      <c r="U85" s="114">
        <f t="shared" si="27"/>
      </c>
      <c r="V85" s="126" t="str">
        <f t="shared" si="23"/>
        <v> </v>
      </c>
      <c r="W85" s="127" t="str">
        <f t="shared" si="24"/>
        <v> </v>
      </c>
      <c r="X85" s="117">
        <f t="shared" si="28"/>
      </c>
      <c r="Y85" s="14"/>
    </row>
    <row r="86" spans="1:25" ht="12.75" customHeight="1" hidden="1">
      <c r="A86" s="15"/>
      <c r="B86" s="1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"/>
      <c r="R86" s="72">
        <f t="shared" si="25"/>
      </c>
      <c r="S86" s="70"/>
      <c r="T86" s="113">
        <f t="shared" si="26"/>
      </c>
      <c r="U86" s="114">
        <f t="shared" si="27"/>
      </c>
      <c r="V86" s="126" t="str">
        <f t="shared" si="23"/>
        <v> </v>
      </c>
      <c r="W86" s="127" t="str">
        <f t="shared" si="24"/>
        <v> </v>
      </c>
      <c r="X86" s="117">
        <f t="shared" si="28"/>
      </c>
      <c r="Y86" s="14"/>
    </row>
    <row r="87" spans="1:25" ht="12.75" customHeight="1" hidden="1">
      <c r="A87" s="15"/>
      <c r="B87" s="1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"/>
      <c r="R87" s="72">
        <f t="shared" si="25"/>
      </c>
      <c r="S87" s="70"/>
      <c r="T87" s="113">
        <f t="shared" si="26"/>
      </c>
      <c r="U87" s="114">
        <f t="shared" si="27"/>
      </c>
      <c r="V87" s="126" t="str">
        <f t="shared" si="23"/>
        <v> </v>
      </c>
      <c r="W87" s="127" t="str">
        <f t="shared" si="24"/>
        <v> </v>
      </c>
      <c r="X87" s="117">
        <f t="shared" si="28"/>
      </c>
      <c r="Y87" s="14"/>
    </row>
    <row r="88" spans="1:25" ht="12.75" customHeight="1" hidden="1">
      <c r="A88" s="15"/>
      <c r="B88" s="1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"/>
      <c r="R88" s="72">
        <f t="shared" si="25"/>
      </c>
      <c r="S88" s="70"/>
      <c r="T88" s="113">
        <f t="shared" si="26"/>
      </c>
      <c r="U88" s="114">
        <f t="shared" si="27"/>
      </c>
      <c r="V88" s="126" t="str">
        <f t="shared" si="23"/>
        <v> </v>
      </c>
      <c r="W88" s="127" t="str">
        <f t="shared" si="24"/>
        <v> </v>
      </c>
      <c r="X88" s="117">
        <f t="shared" si="28"/>
      </c>
      <c r="Y88" s="14"/>
    </row>
    <row r="89" spans="1:25" ht="12.75" customHeight="1" hidden="1">
      <c r="A89" s="15"/>
      <c r="B89" s="1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"/>
      <c r="R89" s="72">
        <f t="shared" si="25"/>
      </c>
      <c r="S89" s="70"/>
      <c r="T89" s="113">
        <f t="shared" si="26"/>
      </c>
      <c r="U89" s="114">
        <f t="shared" si="27"/>
      </c>
      <c r="V89" s="126" t="str">
        <f t="shared" si="23"/>
        <v> </v>
      </c>
      <c r="W89" s="127" t="str">
        <f t="shared" si="24"/>
        <v> </v>
      </c>
      <c r="X89" s="117">
        <f t="shared" si="28"/>
      </c>
      <c r="Y89" s="14"/>
    </row>
    <row r="90" spans="1:25" ht="12.75" customHeight="1" hidden="1">
      <c r="A90" s="15"/>
      <c r="B90" s="1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"/>
      <c r="R90" s="72">
        <f t="shared" si="25"/>
      </c>
      <c r="S90" s="70"/>
      <c r="T90" s="113">
        <f t="shared" si="26"/>
      </c>
      <c r="U90" s="114">
        <f t="shared" si="27"/>
      </c>
      <c r="V90" s="126" t="str">
        <f t="shared" si="23"/>
        <v> </v>
      </c>
      <c r="W90" s="127" t="str">
        <f t="shared" si="24"/>
        <v> </v>
      </c>
      <c r="X90" s="117">
        <f t="shared" si="28"/>
      </c>
      <c r="Y90" s="14"/>
    </row>
    <row r="91" spans="1:25" ht="12.75" customHeight="1" hidden="1">
      <c r="A91" s="15"/>
      <c r="B91" s="1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"/>
      <c r="R91" s="72">
        <f t="shared" si="25"/>
      </c>
      <c r="S91" s="70"/>
      <c r="T91" s="113">
        <f t="shared" si="26"/>
      </c>
      <c r="U91" s="114">
        <f t="shared" si="27"/>
      </c>
      <c r="V91" s="126" t="str">
        <f t="shared" si="23"/>
        <v> </v>
      </c>
      <c r="W91" s="127" t="str">
        <f t="shared" si="24"/>
        <v> </v>
      </c>
      <c r="X91" s="117">
        <f t="shared" si="28"/>
      </c>
      <c r="Y91" s="14"/>
    </row>
    <row r="92" spans="1:25" ht="12.75" customHeight="1" hidden="1">
      <c r="A92" s="15"/>
      <c r="B92" s="1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"/>
      <c r="R92" s="72">
        <f t="shared" si="25"/>
      </c>
      <c r="S92" s="70"/>
      <c r="T92" s="113">
        <f t="shared" si="26"/>
      </c>
      <c r="U92" s="114">
        <f t="shared" si="27"/>
      </c>
      <c r="V92" s="126" t="str">
        <f t="shared" si="23"/>
        <v> </v>
      </c>
      <c r="W92" s="127" t="str">
        <f t="shared" si="24"/>
        <v> </v>
      </c>
      <c r="X92" s="117">
        <f t="shared" si="28"/>
      </c>
      <c r="Y92" s="14"/>
    </row>
    <row r="93" spans="1:25" ht="12.75" customHeight="1" hidden="1">
      <c r="A93" s="15"/>
      <c r="B93" s="1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"/>
      <c r="R93" s="72">
        <f t="shared" si="25"/>
      </c>
      <c r="S93" s="70"/>
      <c r="T93" s="113">
        <f t="shared" si="26"/>
      </c>
      <c r="U93" s="114">
        <f t="shared" si="27"/>
      </c>
      <c r="V93" s="126" t="str">
        <f t="shared" si="23"/>
        <v> </v>
      </c>
      <c r="W93" s="127" t="str">
        <f t="shared" si="24"/>
        <v> </v>
      </c>
      <c r="X93" s="117">
        <f t="shared" si="28"/>
      </c>
      <c r="Y93" s="14"/>
    </row>
    <row r="94" spans="1:25" ht="13.5" customHeight="1" hidden="1" thickBot="1">
      <c r="A94" s="15"/>
      <c r="B94" s="1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"/>
      <c r="R94" s="73">
        <f t="shared" si="25"/>
      </c>
      <c r="S94" s="70"/>
      <c r="T94" s="118">
        <f t="shared" si="26"/>
      </c>
      <c r="U94" s="119">
        <f t="shared" si="27"/>
      </c>
      <c r="V94" s="126" t="str">
        <f t="shared" si="23"/>
        <v> </v>
      </c>
      <c r="W94" s="127" t="str">
        <f t="shared" si="24"/>
        <v> </v>
      </c>
      <c r="X94" s="120">
        <f t="shared" si="28"/>
      </c>
      <c r="Y94" s="14"/>
    </row>
    <row r="95" spans="1:25" ht="13.5" thickBot="1">
      <c r="A95" s="1"/>
      <c r="B95" s="5"/>
      <c r="C95" s="90">
        <f aca="true" t="shared" si="29" ref="C95:P95">IF(SUM(C56:C94)=0,"",SUM(C56:C94))</f>
        <v>347</v>
      </c>
      <c r="D95" s="90">
        <f>IF(SUM(D56:D94)=0,"",SUM(D56:D94))</f>
        <v>371</v>
      </c>
      <c r="E95" s="90">
        <f t="shared" si="29"/>
        <v>388</v>
      </c>
      <c r="F95" s="90">
        <f>IF(SUM(F56:F94)=0,"",SUM(F56:F94))</f>
        <v>348</v>
      </c>
      <c r="G95" s="90">
        <f t="shared" si="29"/>
        <v>350</v>
      </c>
      <c r="H95" s="90">
        <f t="shared" si="29"/>
        <v>314</v>
      </c>
      <c r="I95" s="90">
        <f t="shared" si="29"/>
        <v>330</v>
      </c>
      <c r="J95" s="90">
        <f>IF(SUM(J56:J94)=0,"",SUM(J56:J94))</f>
        <v>360</v>
      </c>
      <c r="K95" s="90">
        <f t="shared" si="29"/>
        <v>357</v>
      </c>
      <c r="L95" s="6">
        <f t="shared" si="29"/>
      </c>
      <c r="M95" s="90">
        <f t="shared" si="29"/>
      </c>
      <c r="N95" s="6">
        <f t="shared" si="29"/>
      </c>
      <c r="O95" s="6">
        <f t="shared" si="29"/>
      </c>
      <c r="P95" s="6">
        <f t="shared" si="29"/>
      </c>
      <c r="Q95" s="1"/>
      <c r="R95" s="17">
        <f>IF((COUNT(C95:P95))&lt;1,"",(AVERAGE(C95:P95)))</f>
        <v>351.6666666666667</v>
      </c>
      <c r="S95" s="18"/>
      <c r="T95" s="19">
        <f>IF(SUM(T56:T94)&lt;1,"",MAX(T56:T94))</f>
      </c>
      <c r="U95" s="19">
        <f>IF(SUM(U56:U94)&lt;1,"",MAX(U56:U94))</f>
        <v>56</v>
      </c>
      <c r="V95" s="17">
        <f>IF(SUM(V56:V94)&lt;1,"",MAX(V56:V94))</f>
      </c>
      <c r="W95" s="17">
        <f>IF(SUM(W56:W94)&lt;1,"",MAX(W56:W94))</f>
        <v>42.75</v>
      </c>
      <c r="X95" s="19">
        <f>IF((COUNT(C95:P95))&lt;1,"",+COUNT(C95:P95))</f>
        <v>9</v>
      </c>
      <c r="Y95" s="97"/>
    </row>
    <row r="96" spans="1:25" ht="13.5" thickBot="1">
      <c r="A96" s="1"/>
      <c r="B96" s="1"/>
      <c r="C96" s="5" t="s">
        <v>19</v>
      </c>
      <c r="D96" s="5" t="s">
        <v>19</v>
      </c>
      <c r="E96" s="5" t="s">
        <v>19</v>
      </c>
      <c r="F96" s="5" t="s">
        <v>19</v>
      </c>
      <c r="G96" s="5" t="s">
        <v>19</v>
      </c>
      <c r="H96" s="5" t="s">
        <v>19</v>
      </c>
      <c r="I96" s="5" t="s">
        <v>19</v>
      </c>
      <c r="J96" s="5" t="s">
        <v>19</v>
      </c>
      <c r="K96" s="5" t="s">
        <v>19</v>
      </c>
      <c r="L96" s="5" t="s">
        <v>19</v>
      </c>
      <c r="M96" s="5" t="s">
        <v>19</v>
      </c>
      <c r="N96" s="5" t="s">
        <v>19</v>
      </c>
      <c r="O96" s="5" t="s">
        <v>19</v>
      </c>
      <c r="P96" s="5" t="s">
        <v>19</v>
      </c>
      <c r="Q96" s="1"/>
      <c r="R96" s="1"/>
      <c r="S96" s="1"/>
      <c r="T96" s="1"/>
      <c r="U96" s="1"/>
      <c r="V96" s="230" t="s">
        <v>18</v>
      </c>
      <c r="W96" s="231"/>
      <c r="X96" s="106"/>
      <c r="Y96" s="1"/>
    </row>
    <row r="97" spans="1:25" ht="12.75">
      <c r="A97" s="1" t="s">
        <v>59</v>
      </c>
      <c r="B97" s="1"/>
      <c r="C97" s="12">
        <f>Dynamos!C43</f>
        <v>390</v>
      </c>
      <c r="D97" s="12">
        <f>'The Wicks'!E43</f>
        <v>353</v>
      </c>
      <c r="E97" s="12">
        <f>'No Hopers'!F43</f>
        <v>406</v>
      </c>
      <c r="F97" s="12">
        <f>Components!G43</f>
        <v>398</v>
      </c>
      <c r="G97" s="12">
        <f>Beavers!G43</f>
        <v>365</v>
      </c>
      <c r="H97" s="12">
        <f>Orleans!H43</f>
        <v>356</v>
      </c>
      <c r="I97" s="12">
        <f>'Bowling Stones'!I43</f>
        <v>367</v>
      </c>
      <c r="J97" s="12">
        <f>Chasers!J43</f>
        <v>397</v>
      </c>
      <c r="K97" s="12">
        <f>'Offenham RBL'!K43</f>
        <v>377</v>
      </c>
      <c r="L97" s="12"/>
      <c r="M97" s="12"/>
      <c r="N97" s="12"/>
      <c r="O97" s="12"/>
      <c r="P97" s="12"/>
      <c r="Q97" s="1"/>
      <c r="R97" s="1"/>
      <c r="S97" s="1"/>
      <c r="T97" s="1"/>
      <c r="U97" s="1"/>
      <c r="V97" s="1"/>
      <c r="W97" s="1"/>
      <c r="X97" s="1"/>
      <c r="Y97" s="1"/>
    </row>
    <row r="98" spans="1:25" ht="12.75">
      <c r="A98" s="1"/>
      <c r="B98" s="1"/>
      <c r="C98" s="1"/>
      <c r="D98" s="1"/>
      <c r="E98" s="1"/>
      <c r="F98" s="1"/>
      <c r="G98" s="89"/>
      <c r="H98" s="1"/>
      <c r="I98" s="1"/>
      <c r="J98" s="1"/>
      <c r="K98" s="1"/>
      <c r="L98" s="1"/>
      <c r="M98" s="1"/>
      <c r="N98" s="1"/>
      <c r="O98" s="1"/>
      <c r="P98" s="1"/>
      <c r="Q98" s="1"/>
      <c r="R98" s="3" t="s">
        <v>15</v>
      </c>
      <c r="S98" s="4"/>
      <c r="T98" s="1"/>
      <c r="U98" s="1"/>
      <c r="V98" s="1"/>
      <c r="W98" s="1"/>
      <c r="X98" s="1"/>
      <c r="Y98" s="1"/>
    </row>
    <row r="99" spans="1:25" ht="12.75">
      <c r="A99" s="1" t="s">
        <v>60</v>
      </c>
      <c r="B99" s="1"/>
      <c r="C99" s="81" t="str">
        <f aca="true" t="shared" si="30" ref="C99:M99">IF(ISNUMBER(C95),IF(ISNUMBER(C97),IF(C95&gt;C97,"Won",IF(C95=C97,"Draw","Lost")),"Error"),IF(ISNUMBER(C97),"Error",IF(C95="",IF(ISTEXT(C97),"",""),"Awarded Awy")))</f>
        <v>Lost</v>
      </c>
      <c r="D99" s="81" t="str">
        <f t="shared" si="30"/>
        <v>Won</v>
      </c>
      <c r="E99" s="81" t="str">
        <f t="shared" si="30"/>
        <v>Lost</v>
      </c>
      <c r="F99" s="81" t="str">
        <f t="shared" si="30"/>
        <v>Lost</v>
      </c>
      <c r="G99" s="81" t="str">
        <f t="shared" si="30"/>
        <v>Lost</v>
      </c>
      <c r="H99" s="81" t="str">
        <f t="shared" si="30"/>
        <v>Lost</v>
      </c>
      <c r="I99" s="81" t="str">
        <f t="shared" si="30"/>
        <v>Lost</v>
      </c>
      <c r="J99" s="81" t="str">
        <f t="shared" si="30"/>
        <v>Lost</v>
      </c>
      <c r="K99" s="81" t="str">
        <f t="shared" si="30"/>
        <v>Lost</v>
      </c>
      <c r="L99" s="81">
        <f t="shared" si="30"/>
      </c>
      <c r="M99" s="81">
        <f t="shared" si="30"/>
      </c>
      <c r="N99" s="81">
        <f>IF(ISNUMBER(N95),IF(ISNUMBER(N97),IF(N95&gt;N97,"Won",IF(N95=N97,"Draw","Lost")),"Error"),IF(ISNUMBER(N97),"Error",IF(N95="",IF(ISTEXT(N97),"Awarded Hme",""),"Awarded Awy")))</f>
      </c>
      <c r="O99" s="81">
        <f>IF(ISNUMBER(O95),IF(ISNUMBER(O97),IF(O95&gt;O97,"Won",IF(O95=O97,"Draw","Lost")),"Error"),IF(ISNUMBER(O97),"Error",IF(O95="",IF(ISTEXT(O97),"Awarded Hme",""),"Awarded Awy")))</f>
      </c>
      <c r="P99" s="81">
        <f>IF(ISNUMBER(P95),IF(ISNUMBER(P97),IF(P95&gt;P97,"Won",IF(P95=P97,"Draw","Lost")),"Error"),IF(ISNUMBER(P97),"Error",IF(P95="",IF(ISTEXT(P97),"Awarded Hme",""),"Awarded Awy")))</f>
      </c>
      <c r="Q99" s="1"/>
      <c r="R99" s="1" t="s">
        <v>33</v>
      </c>
      <c r="S99" s="5">
        <f>COUNTIF(C99:P99,"Won")</f>
        <v>1</v>
      </c>
      <c r="T99" s="1" t="s">
        <v>7</v>
      </c>
      <c r="U99" s="5">
        <f>COUNTIF(C99:P99,"Draw")</f>
        <v>0</v>
      </c>
      <c r="V99" s="1" t="s">
        <v>9</v>
      </c>
      <c r="W99" s="5">
        <f>COUNTIF(C99:P99,"Lost")</f>
        <v>8</v>
      </c>
      <c r="X99" s="1"/>
      <c r="Y99" s="1"/>
    </row>
    <row r="100" spans="1:25" ht="12.75">
      <c r="A100" s="1" t="s">
        <v>61</v>
      </c>
      <c r="B100" s="1"/>
      <c r="C100" s="81">
        <v>0</v>
      </c>
      <c r="D100" s="81">
        <v>4</v>
      </c>
      <c r="E100" s="81">
        <v>2</v>
      </c>
      <c r="F100" s="81">
        <v>1</v>
      </c>
      <c r="G100" s="81">
        <v>1</v>
      </c>
      <c r="H100" s="81">
        <v>0</v>
      </c>
      <c r="I100" s="81">
        <v>2</v>
      </c>
      <c r="J100" s="81">
        <v>1</v>
      </c>
      <c r="K100" s="81">
        <v>3</v>
      </c>
      <c r="L100" s="81"/>
      <c r="M100" s="81"/>
      <c r="N100" s="81"/>
      <c r="O100" s="81"/>
      <c r="P100" s="81"/>
      <c r="Q100" s="1"/>
      <c r="R100" s="1" t="s">
        <v>61</v>
      </c>
      <c r="S100" s="5">
        <f>SUM(C100:P100)</f>
        <v>14</v>
      </c>
      <c r="T100" s="1"/>
      <c r="U100" s="5"/>
      <c r="V100" s="1"/>
      <c r="W100" s="5"/>
      <c r="X100" s="1"/>
      <c r="Y100" s="1"/>
    </row>
    <row r="101" spans="1:25" ht="12.75">
      <c r="A101" s="1" t="s">
        <v>4</v>
      </c>
      <c r="B101" s="1"/>
      <c r="C101" s="81"/>
      <c r="D101" s="81"/>
      <c r="E101" s="81"/>
      <c r="F101" s="81"/>
      <c r="G101" s="81">
        <v>1</v>
      </c>
      <c r="H101" s="81"/>
      <c r="I101" s="81"/>
      <c r="J101" s="81"/>
      <c r="K101" s="81"/>
      <c r="L101" s="81"/>
      <c r="M101" s="81"/>
      <c r="N101" s="81"/>
      <c r="O101" s="81"/>
      <c r="P101" s="81"/>
      <c r="Q101" s="1"/>
      <c r="R101" s="1" t="s">
        <v>49</v>
      </c>
      <c r="S101" s="5">
        <f>SUM(C101:P101)</f>
        <v>1</v>
      </c>
      <c r="T101" s="1" t="s">
        <v>8</v>
      </c>
      <c r="U101" s="5">
        <f>(COUNT(C97:P97)*6)-(S100+S101)</f>
        <v>39</v>
      </c>
      <c r="V101" s="1"/>
      <c r="W101" s="5"/>
      <c r="X101" s="1"/>
      <c r="Y101" s="1"/>
    </row>
    <row r="102" spans="1:25" ht="12.75">
      <c r="A102" s="1" t="s">
        <v>31</v>
      </c>
      <c r="B102" s="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1"/>
      <c r="R102" s="1" t="s">
        <v>26</v>
      </c>
      <c r="S102" s="5">
        <f>SUM(C102:P102)</f>
        <v>0</v>
      </c>
      <c r="T102" s="1"/>
      <c r="U102" s="5"/>
      <c r="V102" s="1"/>
      <c r="W102" s="5"/>
      <c r="X102" s="1"/>
      <c r="Y102" s="1"/>
    </row>
    <row r="103" spans="1:25" ht="12.75">
      <c r="A103" s="1" t="s">
        <v>32</v>
      </c>
      <c r="B103" s="1"/>
      <c r="C103" s="81">
        <f aca="true" t="shared" si="31" ref="C103:P103">IF(C99="","",IF(C99="Awarded Hme",12,IF(C99="Awarded Awy",0,IF(C99="Won",6,IF(C99="Draw",3,0))+C100+(C101/2)-C102)))</f>
        <v>0</v>
      </c>
      <c r="D103" s="81">
        <f t="shared" si="31"/>
        <v>10</v>
      </c>
      <c r="E103" s="81">
        <f t="shared" si="31"/>
        <v>2</v>
      </c>
      <c r="F103" s="81">
        <f t="shared" si="31"/>
        <v>1</v>
      </c>
      <c r="G103" s="81">
        <f t="shared" si="31"/>
        <v>1.5</v>
      </c>
      <c r="H103" s="81">
        <f t="shared" si="31"/>
        <v>0</v>
      </c>
      <c r="I103" s="81">
        <f t="shared" si="31"/>
        <v>2</v>
      </c>
      <c r="J103" s="81">
        <f t="shared" si="31"/>
        <v>1</v>
      </c>
      <c r="K103" s="81">
        <f t="shared" si="31"/>
        <v>3</v>
      </c>
      <c r="L103" s="81">
        <f t="shared" si="31"/>
      </c>
      <c r="M103" s="81">
        <f t="shared" si="31"/>
      </c>
      <c r="N103" s="81">
        <f t="shared" si="31"/>
      </c>
      <c r="O103" s="81">
        <f t="shared" si="31"/>
      </c>
      <c r="P103" s="81">
        <f t="shared" si="31"/>
      </c>
      <c r="Q103" s="1"/>
      <c r="R103" s="1" t="s">
        <v>32</v>
      </c>
      <c r="S103" s="5">
        <f>SUM(C103:P103)</f>
        <v>20.5</v>
      </c>
      <c r="T103" s="1"/>
      <c r="U103" s="5"/>
      <c r="V103" s="1"/>
      <c r="W103" s="5"/>
      <c r="X103" s="1"/>
      <c r="Y103" s="1"/>
    </row>
    <row r="104" spans="1:2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7.25">
      <c r="A105" s="226" t="s">
        <v>1</v>
      </c>
      <c r="B105" s="227"/>
      <c r="C105" s="227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"/>
    </row>
    <row r="106" spans="1:25" ht="13.5" thickBo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>
      <c r="A107" s="1"/>
      <c r="B107" s="1"/>
      <c r="C107" s="3" t="s">
        <v>16</v>
      </c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 t="s">
        <v>50</v>
      </c>
      <c r="R107" s="1"/>
      <c r="S107" s="1"/>
      <c r="T107" s="228" t="s">
        <v>35</v>
      </c>
      <c r="U107" s="229"/>
      <c r="V107" s="228" t="s">
        <v>17</v>
      </c>
      <c r="W107" s="229"/>
      <c r="X107" s="1"/>
      <c r="Y107" s="1"/>
    </row>
    <row r="108" spans="1:25" ht="13.5" thickBot="1">
      <c r="A108" s="1"/>
      <c r="B108" s="1"/>
      <c r="C108" s="1" t="s">
        <v>33</v>
      </c>
      <c r="D108" s="5">
        <f>S47+S99</f>
        <v>4</v>
      </c>
      <c r="E108" s="1" t="s">
        <v>20</v>
      </c>
      <c r="F108" s="5">
        <f>U47+U99</f>
        <v>0</v>
      </c>
      <c r="G108" s="1" t="s">
        <v>27</v>
      </c>
      <c r="H108" s="5">
        <f>W47+W99</f>
        <v>14</v>
      </c>
      <c r="I108" s="1"/>
      <c r="J108" s="1"/>
      <c r="K108" s="1"/>
      <c r="L108" s="1"/>
      <c r="M108" s="1"/>
      <c r="N108" s="1"/>
      <c r="O108" s="1"/>
      <c r="P108" s="1"/>
      <c r="Q108" s="1" t="s">
        <v>51</v>
      </c>
      <c r="R108" s="1"/>
      <c r="S108" s="1"/>
      <c r="T108" s="7" t="s">
        <v>36</v>
      </c>
      <c r="U108" s="9" t="s">
        <v>48</v>
      </c>
      <c r="V108" s="7" t="s">
        <v>36</v>
      </c>
      <c r="W108" s="9" t="s">
        <v>48</v>
      </c>
      <c r="X108" s="1"/>
      <c r="Y108" s="1"/>
    </row>
    <row r="109" spans="1:25" ht="13.5" thickBot="1">
      <c r="A109" s="1"/>
      <c r="B109" s="1"/>
      <c r="C109" s="1" t="s">
        <v>61</v>
      </c>
      <c r="D109" s="5">
        <f>S48+S100</f>
        <v>36</v>
      </c>
      <c r="E109" s="1"/>
      <c r="F109" s="5"/>
      <c r="G109" s="1"/>
      <c r="H109" s="5"/>
      <c r="I109" s="1"/>
      <c r="J109" s="1"/>
      <c r="K109" s="1"/>
      <c r="L109" s="1"/>
      <c r="M109" s="1"/>
      <c r="N109" s="1"/>
      <c r="O109" s="1"/>
      <c r="P109" s="1"/>
      <c r="Q109" s="1" t="s">
        <v>52</v>
      </c>
      <c r="R109" s="1"/>
      <c r="S109" s="1"/>
      <c r="T109" s="19">
        <f>IF(ISNUMBER(T43),MAX(T43,T95),IF(ISNUMBER(T95),MAX(T43,T95),""))</f>
      </c>
      <c r="U109" s="19">
        <f>IF(ISNUMBER(U43),MAX(U43,U95),IF(ISNUMBER(U95),MAX(U43,U95),""))</f>
        <v>56</v>
      </c>
      <c r="V109" s="17">
        <f>Z43</f>
      </c>
      <c r="W109" s="17">
        <f>AA43</f>
        <v>42.125</v>
      </c>
      <c r="X109" s="1"/>
      <c r="Y109" s="1"/>
    </row>
    <row r="110" spans="1:25" ht="13.5" thickBot="1">
      <c r="A110" s="1"/>
      <c r="B110" s="1"/>
      <c r="C110" s="1" t="s">
        <v>4</v>
      </c>
      <c r="D110" s="5">
        <f>S49+S101</f>
        <v>2</v>
      </c>
      <c r="E110" s="1" t="s">
        <v>28</v>
      </c>
      <c r="F110" s="5">
        <f>U49+U101</f>
        <v>70</v>
      </c>
      <c r="G110" s="1"/>
      <c r="H110" s="5"/>
      <c r="I110" s="1"/>
      <c r="J110" s="1"/>
      <c r="K110" s="1"/>
      <c r="L110" s="1"/>
      <c r="M110" s="1"/>
      <c r="N110" s="1"/>
      <c r="O110" s="1"/>
      <c r="P110" s="1"/>
      <c r="Q110" s="1" t="s">
        <v>208</v>
      </c>
      <c r="R110" s="1"/>
      <c r="S110" s="1"/>
      <c r="T110" s="1"/>
      <c r="U110" s="1"/>
      <c r="V110" s="1"/>
      <c r="W110" s="1"/>
      <c r="X110" s="1"/>
      <c r="Y110" s="1"/>
    </row>
    <row r="111" spans="1:25" ht="13.5" thickBot="1">
      <c r="A111" s="1"/>
      <c r="B111" s="1"/>
      <c r="C111" s="1" t="s">
        <v>26</v>
      </c>
      <c r="D111" s="5">
        <f>S50+S102</f>
        <v>0</v>
      </c>
      <c r="E111" s="1"/>
      <c r="F111" s="5"/>
      <c r="G111" s="1"/>
      <c r="H111" s="5"/>
      <c r="I111" s="1"/>
      <c r="J111" s="1"/>
      <c r="K111" s="1"/>
      <c r="L111" s="1"/>
      <c r="M111" s="1"/>
      <c r="N111" s="1"/>
      <c r="O111" s="1"/>
      <c r="P111" s="1"/>
      <c r="Q111" s="1" t="s">
        <v>13</v>
      </c>
      <c r="R111" s="1"/>
      <c r="S111" s="1"/>
      <c r="T111" s="128" t="s">
        <v>55</v>
      </c>
      <c r="U111" s="79"/>
      <c r="V111" s="80"/>
      <c r="W111" s="78">
        <f>Y43</f>
        <v>42.125</v>
      </c>
      <c r="X111" s="1"/>
      <c r="Y111" s="1"/>
    </row>
    <row r="112" spans="1:25" ht="12.75">
      <c r="A112" s="1"/>
      <c r="B112" s="1"/>
      <c r="C112" s="1" t="s">
        <v>32</v>
      </c>
      <c r="D112" s="5">
        <f>S51+S103</f>
        <v>61</v>
      </c>
      <c r="E112" s="1"/>
      <c r="F112" s="5"/>
      <c r="G112" s="1" t="s">
        <v>29</v>
      </c>
      <c r="H112" s="5">
        <f>IF(ISNUMBER(X43),IF(ISNUMBER(X95),(X43+X95),X43),IF(ISNUMBER(X95),X95,"None"))</f>
        <v>18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</sheetData>
  <sheetProtection/>
  <mergeCells count="12">
    <mergeCell ref="A1:X1"/>
    <mergeCell ref="R2:S2"/>
    <mergeCell ref="T2:U2"/>
    <mergeCell ref="V2:W2"/>
    <mergeCell ref="V44:W44"/>
    <mergeCell ref="A53:X53"/>
    <mergeCell ref="T54:U54"/>
    <mergeCell ref="V54:W54"/>
    <mergeCell ref="V96:W96"/>
    <mergeCell ref="A105:X105"/>
    <mergeCell ref="T107:U107"/>
    <mergeCell ref="V107:W107"/>
  </mergeCells>
  <conditionalFormatting sqref="B4:B42 B56:B94">
    <cfRule type="cellIs" priority="5" dxfId="309" operator="equal" stopIfTrue="1">
      <formula>"F"</formula>
    </cfRule>
    <cfRule type="cellIs" priority="6" dxfId="310" operator="equal" stopIfTrue="1">
      <formula>"M"</formula>
    </cfRule>
  </conditionalFormatting>
  <conditionalFormatting sqref="O99:P99 C47:P47">
    <cfRule type="cellIs" priority="7" dxfId="18" operator="equal" stopIfTrue="1">
      <formula>"Won"</formula>
    </cfRule>
  </conditionalFormatting>
  <conditionalFormatting sqref="C99:N99">
    <cfRule type="cellIs" priority="4" dxfId="18" operator="equal" stopIfTrue="1">
      <formula>"Won"</formula>
    </cfRule>
  </conditionalFormatting>
  <conditionalFormatting sqref="V4:V42">
    <cfRule type="expression" priority="1396" dxfId="7" stopIfTrue="1">
      <formula>$V4=MAX($V$4:$V$42)</formula>
    </cfRule>
  </conditionalFormatting>
  <conditionalFormatting sqref="W4:W42">
    <cfRule type="expression" priority="1398" dxfId="6" stopIfTrue="1">
      <formula>$W4=MAX($W$4:$W$42)</formula>
    </cfRule>
  </conditionalFormatting>
  <conditionalFormatting sqref="Y42:AA42 Z27:AA41 Y4:Y41">
    <cfRule type="expression" priority="1400" dxfId="21" stopIfTrue="1">
      <formula>$Y4=MAX($Y$4:$Y$42)</formula>
    </cfRule>
  </conditionalFormatting>
  <conditionalFormatting sqref="C4:P42 R4:S42">
    <cfRule type="cellIs" priority="1403" dxfId="10" operator="lessThan" stopIfTrue="1">
      <formula>1</formula>
    </cfRule>
    <cfRule type="expression" priority="1404" dxfId="6" stopIfTrue="1">
      <formula>IF($B4="F",(C4=MAX(C$4:C$42)))</formula>
    </cfRule>
    <cfRule type="expression" priority="1405" dxfId="8" stopIfTrue="1">
      <formula>IF(OR($B4="M",$B4=""),(C4=MAX(C$4:C$42)))</formula>
    </cfRule>
  </conditionalFormatting>
  <conditionalFormatting sqref="Z4:Z26">
    <cfRule type="expression" priority="1445" dxfId="8" stopIfTrue="1">
      <formula>$Z4=MAX($Z$4:$Z$42)</formula>
    </cfRule>
  </conditionalFormatting>
  <conditionalFormatting sqref="AA4:AA26">
    <cfRule type="expression" priority="1446" dxfId="9" stopIfTrue="1">
      <formula>$AA4=MAX($AA$4:$AA$42)</formula>
    </cfRule>
  </conditionalFormatting>
  <conditionalFormatting sqref="V56:V94">
    <cfRule type="expression" priority="1469" dxfId="7" stopIfTrue="1">
      <formula>$V56=MAX($V$56:$V$94)</formula>
    </cfRule>
  </conditionalFormatting>
  <conditionalFormatting sqref="W56:W94">
    <cfRule type="expression" priority="1471" dxfId="6" stopIfTrue="1">
      <formula>$W56=MAX($W$56:$W$94)</formula>
    </cfRule>
  </conditionalFormatting>
  <conditionalFormatting sqref="C56:P94 R56:R94">
    <cfRule type="cellIs" priority="1473" dxfId="10" operator="lessThan" stopIfTrue="1">
      <formula>1</formula>
    </cfRule>
    <cfRule type="expression" priority="1474" dxfId="6" stopIfTrue="1">
      <formula>IF($B56="F",(C56=MAX(C$56:C$94)))</formula>
    </cfRule>
    <cfRule type="expression" priority="1475" dxfId="8" stopIfTrue="1">
      <formula>IF(OR($B56="M",$B56=""),(C56=MAX(C$56:C$94)))</formula>
    </cfRule>
  </conditionalFormatting>
  <conditionalFormatting sqref="T4:T42 T56:T94">
    <cfRule type="expression" priority="1515" dxfId="12" stopIfTrue="1">
      <formula>$T4=MAX($T$4:$T$42,$T$56:$T$94)</formula>
    </cfRule>
  </conditionalFormatting>
  <conditionalFormatting sqref="U4:U42 U56:U94">
    <cfRule type="expression" priority="1518" dxfId="9" stopIfTrue="1">
      <formula>$U4=MAX($U$4:$U$42,$U$56:$U$94)</formula>
    </cfRule>
  </conditionalFormatting>
  <conditionalFormatting sqref="A4:A10 A12:A42">
    <cfRule type="expression" priority="1521" dxfId="0" stopIfTrue="1">
      <formula>(OR($T4=MAX($T$4:$T$42,$T$56:$T$94),$U4=MAX($U$4:$U$42,$U$56:$U$94)))</formula>
    </cfRule>
    <cfRule type="expression" priority="1522" dxfId="0" stopIfTrue="1">
      <formula>(OR($V4=MAX($V$56:$V$94),$W4=MAX($W$56:$W$94)))</formula>
    </cfRule>
    <cfRule type="expression" priority="1523" dxfId="0" stopIfTrue="1">
      <formula>($Y4=MAX($Y$4:$Y$42))</formula>
    </cfRule>
  </conditionalFormatting>
  <conditionalFormatting sqref="A56:A94">
    <cfRule type="expression" priority="1524" dxfId="0" stopIfTrue="1">
      <formula>(OR($T56=MAX($T$4:$T$42,$T$56:$T$94),$U56=MAX($U$4:$U$42,$U$56:$U$94)))</formula>
    </cfRule>
    <cfRule type="expression" priority="1525" dxfId="0" stopIfTrue="1">
      <formula>(OR($V56=MAX($V$56:$V$94),$W56=MAX($W$56:$W$94)))</formula>
    </cfRule>
    <cfRule type="expression" priority="1526" dxfId="0" stopIfTrue="1">
      <formula>(#REF!=MAX($Y$4:$Y$42))</formula>
    </cfRule>
  </conditionalFormatting>
  <conditionalFormatting sqref="A11">
    <cfRule type="expression" priority="1" dxfId="0" stopIfTrue="1">
      <formula>(OR($T11=MAX($T$4:$T$42,$T$56:$T$94),$U11=MAX($U$4:$U$42,$U$56:$U$94)))</formula>
    </cfRule>
    <cfRule type="expression" priority="2" dxfId="0" stopIfTrue="1">
      <formula>(OR($V11=MAX($V$56:$V$94),$W11=MAX($W$56:$W$94)))</formula>
    </cfRule>
    <cfRule type="expression" priority="3" dxfId="0" stopIfTrue="1">
      <formula>($Y11=MAX($Y$4:$Y$42))</formula>
    </cfRule>
  </conditionalFormatting>
  <printOptions/>
  <pageMargins left="0.35433070866141736" right="0.15748031496062992" top="0.5118110236220472" bottom="0.1968503937007874" header="0.1968503937007874" footer="0.1968503937007874"/>
  <pageSetup fitToHeight="1" fitToWidth="1" horizontalDpi="600" verticalDpi="600" orientation="landscape" paperSize="10" scale="58" r:id="rId1"/>
  <headerFooter alignWithMargins="0">
    <oddHeader>&amp;L&amp;16Division 2&amp;C&amp;"Verdana,Bold"&amp;16&amp;A&amp;"Verdana,Regular" Skittles Averages&amp;R&amp;16 2021 - 2022 Season</oddHeader>
  </headerFooter>
  <rowBreaks count="1" manualBreakCount="1">
    <brk id="112" max="255" man="1"/>
  </rowBreaks>
  <colBreaks count="1" manualBreakCount="1">
    <brk id="24" max="65535" man="1"/>
  </colBreaks>
  <ignoredErrors>
    <ignoredError sqref="A95:A103 A43:A52 H51:H53 C51:C53 D103 G46 C103 D46 I28:I33 G98 H28:H33 C95:C96 G28:G33 C98 E51:E53 F80:F85 J80:J85 F98 G103 I46 D80:D85 H46 D98 E103 I51:I53 J28:P33 F28:F33 E28:E33 C42:C44 I80:I85 C46 Q25:U27 F51:F53 D51:D53 E46 G51:G53 F46 H103 B42:B53 E80:E85 I103 E98 F103 I98 H80:H85 G80:G85 H98 D28:D33 B95:B103 I96 J51:P53 K103:P103 J103 B55 J98 J46:P46 K79:P79 K98:P98 M27:P27 J44:P44 J43:K43 O43:P43 D96 K96:P96 K95:L95 N95:P95 M43 N102:P102 E44 F44 Q77:U79 Q28:U33 K80:P85 Q80:U85 I34:I42 H34:H44 G34:G44 J34:P42 F34:F42 E34:E42 D34:D44 Q43:X55 F86:F94 J86:J94 D86:D94 I86:I94 E86:E96 H86:H94 G86:G96 K86:P94 Q95:X103 N99:P99 F96 I44 J96 L50:P50 X25:X27 X28:X33 Q34:U42 X34:X42 X77:X79 X80:X85 Q86:U94 X86:X94" emptyCellReferenc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A112"/>
  <sheetViews>
    <sheetView zoomScale="75" zoomScaleNormal="75" workbookViewId="0" topLeftCell="A25">
      <selection activeCell="F44" sqref="F44"/>
    </sheetView>
  </sheetViews>
  <sheetFormatPr defaultColWidth="11.00390625" defaultRowHeight="12.75"/>
  <cols>
    <col min="1" max="1" width="18.75390625" style="0" customWidth="1"/>
    <col min="2" max="2" width="3.875" style="0" customWidth="1"/>
    <col min="3" max="11" width="11.75390625" style="0" customWidth="1"/>
    <col min="12" max="16" width="11.75390625" style="0" hidden="1" customWidth="1"/>
    <col min="17" max="17" width="2.125" style="0" customWidth="1"/>
    <col min="18" max="25" width="8.00390625" style="0" customWidth="1"/>
    <col min="26" max="27" width="11.00390625" style="0" customWidth="1"/>
  </cols>
  <sheetData>
    <row r="1" spans="1:27" ht="18" thickBot="1">
      <c r="A1" s="226" t="str">
        <f ca="1">+RIGHT(CELL("filename",A1),LEN(CELL("filename",A1))-FIND("]",CELL("filename",A1)))&amp;" Home"</f>
        <v>Dynamos Home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68"/>
      <c r="Z1" s="68"/>
      <c r="AA1" s="68"/>
    </row>
    <row r="2" spans="1:27" ht="13.5" thickBot="1">
      <c r="A2" s="172" t="s">
        <v>75</v>
      </c>
      <c r="B2" s="173" t="s">
        <v>74</v>
      </c>
      <c r="C2" s="154">
        <v>45194</v>
      </c>
      <c r="D2" s="154">
        <v>45215</v>
      </c>
      <c r="E2" s="154">
        <v>45229</v>
      </c>
      <c r="F2" s="154">
        <v>45250</v>
      </c>
      <c r="G2" s="154">
        <v>45299</v>
      </c>
      <c r="H2" s="154">
        <v>45313</v>
      </c>
      <c r="I2" s="154">
        <v>45334</v>
      </c>
      <c r="J2" s="154">
        <v>45355</v>
      </c>
      <c r="K2" s="154">
        <v>45369</v>
      </c>
      <c r="L2" s="93"/>
      <c r="M2" s="93"/>
      <c r="N2" s="164"/>
      <c r="O2" s="164"/>
      <c r="P2" s="164"/>
      <c r="Q2" s="1"/>
      <c r="R2" s="232" t="s">
        <v>2</v>
      </c>
      <c r="S2" s="233"/>
      <c r="T2" s="232" t="s">
        <v>35</v>
      </c>
      <c r="U2" s="233"/>
      <c r="V2" s="232" t="s">
        <v>2</v>
      </c>
      <c r="W2" s="233"/>
      <c r="X2" s="157" t="s">
        <v>38</v>
      </c>
      <c r="Y2" s="158" t="s">
        <v>207</v>
      </c>
      <c r="Z2" s="158" t="s">
        <v>207</v>
      </c>
      <c r="AA2" s="158" t="s">
        <v>207</v>
      </c>
    </row>
    <row r="3" spans="1:27" ht="13.5" thickBot="1">
      <c r="A3" s="174" t="str">
        <f ca="1">+RIGHT(CELL("filename",A1),LEN(CELL("filename",A1))-FIND("]",CELL("filename",A1)))</f>
        <v>Dynamos</v>
      </c>
      <c r="B3" s="6" t="s">
        <v>10</v>
      </c>
      <c r="C3" s="152" t="s">
        <v>213</v>
      </c>
      <c r="D3" s="152" t="s">
        <v>217</v>
      </c>
      <c r="E3" s="152" t="s">
        <v>218</v>
      </c>
      <c r="F3" s="152" t="s">
        <v>233</v>
      </c>
      <c r="G3" s="152" t="s">
        <v>210</v>
      </c>
      <c r="H3" s="152" t="s">
        <v>211</v>
      </c>
      <c r="I3" s="152" t="s">
        <v>212</v>
      </c>
      <c r="J3" s="152" t="s">
        <v>214</v>
      </c>
      <c r="K3" s="152" t="s">
        <v>215</v>
      </c>
      <c r="L3" s="6"/>
      <c r="M3" s="6"/>
      <c r="N3" s="6"/>
      <c r="O3" s="6"/>
      <c r="P3" s="6"/>
      <c r="Q3" s="1"/>
      <c r="R3" s="7" t="s">
        <v>3</v>
      </c>
      <c r="S3" s="8" t="s">
        <v>21</v>
      </c>
      <c r="T3" s="7" t="s">
        <v>36</v>
      </c>
      <c r="U3" s="8" t="s">
        <v>48</v>
      </c>
      <c r="V3" s="7" t="s">
        <v>36</v>
      </c>
      <c r="W3" s="9" t="s">
        <v>48</v>
      </c>
      <c r="X3" s="8" t="s">
        <v>25</v>
      </c>
      <c r="Y3" s="10" t="s">
        <v>21</v>
      </c>
      <c r="Z3" s="10" t="s">
        <v>56</v>
      </c>
      <c r="AA3" s="10" t="s">
        <v>62</v>
      </c>
    </row>
    <row r="4" spans="1:27" ht="12.75">
      <c r="A4" s="171" t="s">
        <v>123</v>
      </c>
      <c r="B4" s="82" t="s">
        <v>76</v>
      </c>
      <c r="C4" s="11">
        <v>42</v>
      </c>
      <c r="D4" s="11"/>
      <c r="E4" s="11">
        <v>46</v>
      </c>
      <c r="F4" s="11">
        <v>40</v>
      </c>
      <c r="G4" s="186"/>
      <c r="H4" s="11">
        <v>48</v>
      </c>
      <c r="I4" s="11"/>
      <c r="J4" s="11">
        <v>38</v>
      </c>
      <c r="K4" s="11">
        <v>46</v>
      </c>
      <c r="L4" s="11"/>
      <c r="M4" s="11"/>
      <c r="N4" s="11"/>
      <c r="O4" s="11"/>
      <c r="P4" s="11"/>
      <c r="Q4" s="1"/>
      <c r="R4" s="75">
        <f aca="true" t="shared" si="0" ref="R4:R43">IF((COUNT(C4:P4))&lt;1,"",(AVERAGE(C4:P4)))</f>
        <v>43.333333333333336</v>
      </c>
      <c r="S4" s="35">
        <f aca="true" t="shared" si="1" ref="S4:S26">IF((COUNT(C4:P4,C56:P56))&lt;1,"",(AVERAGE(C4:P4,C56:P56)))</f>
        <v>41.166666666666664</v>
      </c>
      <c r="T4" s="108">
        <f aca="true" t="shared" si="2" ref="T4:T42">IF((COUNT(C4:P4))&lt;1,"",IF(B4="F"," ",MAX(C4:P4)))</f>
        <v>48</v>
      </c>
      <c r="U4" s="109" t="str">
        <f aca="true" t="shared" si="3" ref="U4:U42">IF((COUNT(C4:P4))&lt;1,"",IF(B4="F",MAX(C4:P4)," "))</f>
        <v> </v>
      </c>
      <c r="V4" s="110">
        <f>IF(B4="F"," ",IF(COUNTA(C4:P4)&gt;=6,R4," "))</f>
        <v>43.333333333333336</v>
      </c>
      <c r="W4" s="111" t="str">
        <f>IF(B4="F",IF(COUNTA(C4:P4)&gt;=6,R4," ")," ")</f>
        <v> </v>
      </c>
      <c r="X4" s="112">
        <f aca="true" t="shared" si="4" ref="X4:X42">IF((COUNT(C4:P4))&lt;1,"",(COUNT(C4:P4)))</f>
        <v>6</v>
      </c>
      <c r="Y4" s="65">
        <f>IF((COUNT(C4:P4,C56:P56))&lt;6,"",(AVERAGE(C4:P4,C56:P56)))</f>
        <v>41.166666666666664</v>
      </c>
      <c r="Z4" s="175">
        <f>IF(B4="F","",Y4)</f>
        <v>41.166666666666664</v>
      </c>
      <c r="AA4" s="141">
        <f>IF(B4="F",Y4,"")</f>
      </c>
    </row>
    <row r="5" spans="1:27" ht="12.75">
      <c r="A5" s="169" t="s">
        <v>134</v>
      </c>
      <c r="B5" s="170" t="s">
        <v>76</v>
      </c>
      <c r="C5" s="12">
        <v>41</v>
      </c>
      <c r="D5" s="12">
        <v>55</v>
      </c>
      <c r="E5" s="12"/>
      <c r="F5" s="12"/>
      <c r="G5" s="12"/>
      <c r="H5" s="12"/>
      <c r="I5" s="12">
        <v>45</v>
      </c>
      <c r="J5" s="12">
        <v>55</v>
      </c>
      <c r="K5" s="12">
        <v>43</v>
      </c>
      <c r="L5" s="12"/>
      <c r="M5" s="12"/>
      <c r="N5" s="12"/>
      <c r="O5" s="12"/>
      <c r="P5" s="12"/>
      <c r="Q5" s="1"/>
      <c r="R5" s="76">
        <f t="shared" si="0"/>
        <v>47.8</v>
      </c>
      <c r="S5" s="35">
        <f t="shared" si="1"/>
        <v>43.55555555555556</v>
      </c>
      <c r="T5" s="113">
        <f t="shared" si="2"/>
        <v>55</v>
      </c>
      <c r="U5" s="114" t="str">
        <f t="shared" si="3"/>
        <v> </v>
      </c>
      <c r="V5" s="115" t="str">
        <f>IF(B5="F"," ",IF(COUNTA(C5:P5)&gt;=6,R5," "))</f>
        <v> </v>
      </c>
      <c r="W5" s="116" t="str">
        <f>IF(B5="F",IF(COUNTA(C5:P5)&gt;=6,R5," ")," ")</f>
        <v> </v>
      </c>
      <c r="X5" s="117">
        <f t="shared" si="4"/>
        <v>5</v>
      </c>
      <c r="Y5" s="66">
        <f>IF((COUNT(C5:P5,C57:P57))&lt;6,"",(AVERAGE(C5:P5,C57:P57)))</f>
        <v>43.55555555555556</v>
      </c>
      <c r="Z5" s="176">
        <f aca="true" t="shared" si="5" ref="Z5:Z42">IF(B5="F","",Y5)</f>
        <v>43.55555555555556</v>
      </c>
      <c r="AA5" s="142">
        <f aca="true" t="shared" si="6" ref="AA5:AA42">IF(B5="F",Y5,"")</f>
      </c>
    </row>
    <row r="6" spans="1:27" ht="12.75">
      <c r="A6" s="166" t="s">
        <v>137</v>
      </c>
      <c r="B6" s="167" t="s">
        <v>37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"/>
      <c r="R6" s="76">
        <f t="shared" si="0"/>
      </c>
      <c r="S6" s="35">
        <f t="shared" si="1"/>
      </c>
      <c r="T6" s="113">
        <f t="shared" si="2"/>
      </c>
      <c r="U6" s="114">
        <f t="shared" si="3"/>
      </c>
      <c r="V6" s="115" t="str">
        <f aca="true" t="shared" si="7" ref="V6:V42">IF(B6="F"," ",IF(COUNTA(C6:P6)&gt;=6,R6," "))</f>
        <v> </v>
      </c>
      <c r="W6" s="116" t="str">
        <f aca="true" t="shared" si="8" ref="W6:W42">IF(B6="F",IF(COUNTA(C6:P6)&gt;=6,R6," ")," ")</f>
        <v> </v>
      </c>
      <c r="X6" s="117">
        <f t="shared" si="4"/>
      </c>
      <c r="Y6" s="66">
        <f aca="true" t="shared" si="9" ref="Y6:Y42">IF((COUNT(C6:P6,C58:P58))&lt;6,"",(AVERAGE(C6:P6,C58:P58)))</f>
      </c>
      <c r="Z6" s="176">
        <f t="shared" si="5"/>
      </c>
      <c r="AA6" s="142">
        <f t="shared" si="6"/>
      </c>
    </row>
    <row r="7" spans="1:27" ht="12.75">
      <c r="A7" s="166" t="s">
        <v>135</v>
      </c>
      <c r="B7" s="167" t="s">
        <v>76</v>
      </c>
      <c r="C7" s="12"/>
      <c r="D7" s="12">
        <v>44</v>
      </c>
      <c r="E7" s="12">
        <v>48</v>
      </c>
      <c r="F7" s="12"/>
      <c r="G7" s="12">
        <v>49</v>
      </c>
      <c r="H7" s="12">
        <v>43</v>
      </c>
      <c r="I7" s="12">
        <v>46</v>
      </c>
      <c r="J7" s="12"/>
      <c r="K7" s="12">
        <v>40</v>
      </c>
      <c r="L7" s="12"/>
      <c r="M7" s="12"/>
      <c r="N7" s="12"/>
      <c r="O7" s="12"/>
      <c r="P7" s="12"/>
      <c r="Q7" s="1"/>
      <c r="R7" s="76">
        <f t="shared" si="0"/>
        <v>45</v>
      </c>
      <c r="S7" s="35">
        <f t="shared" si="1"/>
        <v>43.44444444444444</v>
      </c>
      <c r="T7" s="113">
        <f t="shared" si="2"/>
        <v>49</v>
      </c>
      <c r="U7" s="114" t="str">
        <f t="shared" si="3"/>
        <v> </v>
      </c>
      <c r="V7" s="115">
        <f t="shared" si="7"/>
        <v>45</v>
      </c>
      <c r="W7" s="116" t="str">
        <f t="shared" si="8"/>
        <v> </v>
      </c>
      <c r="X7" s="117">
        <f t="shared" si="4"/>
        <v>6</v>
      </c>
      <c r="Y7" s="66">
        <f t="shared" si="9"/>
        <v>43.44444444444444</v>
      </c>
      <c r="Z7" s="176">
        <f t="shared" si="5"/>
        <v>43.44444444444444</v>
      </c>
      <c r="AA7" s="142">
        <f t="shared" si="6"/>
      </c>
    </row>
    <row r="8" spans="1:27" ht="12.75">
      <c r="A8" s="169" t="s">
        <v>131</v>
      </c>
      <c r="B8" s="170" t="s">
        <v>76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"/>
      <c r="R8" s="76">
        <f t="shared" si="0"/>
      </c>
      <c r="S8" s="35">
        <f t="shared" si="1"/>
      </c>
      <c r="T8" s="113">
        <f t="shared" si="2"/>
      </c>
      <c r="U8" s="114">
        <f t="shared" si="3"/>
      </c>
      <c r="V8" s="115" t="str">
        <f t="shared" si="7"/>
        <v> </v>
      </c>
      <c r="W8" s="116" t="str">
        <f t="shared" si="8"/>
        <v> </v>
      </c>
      <c r="X8" s="117">
        <f t="shared" si="4"/>
      </c>
      <c r="Y8" s="66">
        <f t="shared" si="9"/>
      </c>
      <c r="Z8" s="176">
        <f t="shared" si="5"/>
      </c>
      <c r="AA8" s="142">
        <f t="shared" si="6"/>
      </c>
    </row>
    <row r="9" spans="1:27" ht="12.75">
      <c r="A9" s="169" t="s">
        <v>142</v>
      </c>
      <c r="B9" s="170" t="s">
        <v>37</v>
      </c>
      <c r="C9" s="12"/>
      <c r="D9" s="12"/>
      <c r="E9" s="12">
        <v>35</v>
      </c>
      <c r="F9" s="12"/>
      <c r="G9" s="12">
        <v>37</v>
      </c>
      <c r="H9" s="12">
        <v>41</v>
      </c>
      <c r="I9" s="12">
        <v>39</v>
      </c>
      <c r="J9" s="12">
        <v>27</v>
      </c>
      <c r="K9" s="12">
        <v>34</v>
      </c>
      <c r="L9" s="12"/>
      <c r="M9" s="12"/>
      <c r="N9" s="12"/>
      <c r="O9" s="12"/>
      <c r="P9" s="12"/>
      <c r="Q9" s="1"/>
      <c r="R9" s="76">
        <f t="shared" si="0"/>
        <v>35.5</v>
      </c>
      <c r="S9" s="35">
        <f t="shared" si="1"/>
        <v>34.90909090909091</v>
      </c>
      <c r="T9" s="113" t="str">
        <f t="shared" si="2"/>
        <v> </v>
      </c>
      <c r="U9" s="114">
        <f t="shared" si="3"/>
        <v>41</v>
      </c>
      <c r="V9" s="115" t="str">
        <f t="shared" si="7"/>
        <v> </v>
      </c>
      <c r="W9" s="116">
        <f t="shared" si="8"/>
        <v>35.5</v>
      </c>
      <c r="X9" s="117">
        <f t="shared" si="4"/>
        <v>6</v>
      </c>
      <c r="Y9" s="66">
        <f t="shared" si="9"/>
        <v>34.90909090909091</v>
      </c>
      <c r="Z9" s="176">
        <f t="shared" si="5"/>
      </c>
      <c r="AA9" s="142">
        <f t="shared" si="6"/>
        <v>34.90909090909091</v>
      </c>
    </row>
    <row r="10" spans="1:27" ht="12.75">
      <c r="A10" s="166" t="s">
        <v>125</v>
      </c>
      <c r="B10" s="167" t="s">
        <v>76</v>
      </c>
      <c r="C10" s="12">
        <v>37</v>
      </c>
      <c r="D10" s="12"/>
      <c r="E10" s="12">
        <v>39</v>
      </c>
      <c r="F10" s="12">
        <v>41</v>
      </c>
      <c r="G10" s="12">
        <v>39</v>
      </c>
      <c r="H10" s="12">
        <v>40</v>
      </c>
      <c r="I10" s="12"/>
      <c r="J10" s="12"/>
      <c r="K10" s="12">
        <v>35</v>
      </c>
      <c r="L10" s="12"/>
      <c r="M10" s="12"/>
      <c r="N10" s="12"/>
      <c r="O10" s="12"/>
      <c r="P10" s="12"/>
      <c r="Q10" s="1"/>
      <c r="R10" s="76">
        <f t="shared" si="0"/>
        <v>38.5</v>
      </c>
      <c r="S10" s="35">
        <f t="shared" si="1"/>
        <v>37.833333333333336</v>
      </c>
      <c r="T10" s="113">
        <f t="shared" si="2"/>
        <v>41</v>
      </c>
      <c r="U10" s="114" t="str">
        <f t="shared" si="3"/>
        <v> </v>
      </c>
      <c r="V10" s="115">
        <f t="shared" si="7"/>
        <v>38.5</v>
      </c>
      <c r="W10" s="116" t="str">
        <f t="shared" si="8"/>
        <v> </v>
      </c>
      <c r="X10" s="117">
        <f t="shared" si="4"/>
        <v>6</v>
      </c>
      <c r="Y10" s="66">
        <f t="shared" si="9"/>
        <v>37.833333333333336</v>
      </c>
      <c r="Z10" s="176">
        <f t="shared" si="5"/>
        <v>37.833333333333336</v>
      </c>
      <c r="AA10" s="142">
        <f t="shared" si="6"/>
      </c>
    </row>
    <row r="11" spans="1:27" ht="12.75">
      <c r="A11" s="166" t="s">
        <v>132</v>
      </c>
      <c r="B11" s="167" t="s">
        <v>76</v>
      </c>
      <c r="C11" s="12">
        <v>35</v>
      </c>
      <c r="D11" s="12">
        <v>34</v>
      </c>
      <c r="E11" s="12">
        <v>43</v>
      </c>
      <c r="F11" s="12">
        <v>37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"/>
      <c r="R11" s="76">
        <f t="shared" si="0"/>
        <v>37.25</v>
      </c>
      <c r="S11" s="35">
        <f t="shared" si="1"/>
        <v>37.22222222222222</v>
      </c>
      <c r="T11" s="113">
        <f t="shared" si="2"/>
        <v>43</v>
      </c>
      <c r="U11" s="114" t="str">
        <f t="shared" si="3"/>
        <v> </v>
      </c>
      <c r="V11" s="115" t="str">
        <f t="shared" si="7"/>
        <v> </v>
      </c>
      <c r="W11" s="116" t="str">
        <f t="shared" si="8"/>
        <v> </v>
      </c>
      <c r="X11" s="117">
        <f t="shared" si="4"/>
        <v>4</v>
      </c>
      <c r="Y11" s="66">
        <f t="shared" si="9"/>
        <v>37.22222222222222</v>
      </c>
      <c r="Z11" s="176">
        <f t="shared" si="5"/>
        <v>37.22222222222222</v>
      </c>
      <c r="AA11" s="142">
        <f t="shared" si="6"/>
      </c>
    </row>
    <row r="12" spans="1:27" ht="12.75">
      <c r="A12" s="168" t="s">
        <v>127</v>
      </c>
      <c r="B12" s="167" t="s">
        <v>76</v>
      </c>
      <c r="C12" s="12"/>
      <c r="D12" s="12">
        <v>42</v>
      </c>
      <c r="E12" s="12"/>
      <c r="F12" s="12">
        <v>42</v>
      </c>
      <c r="G12" s="12">
        <v>37</v>
      </c>
      <c r="H12" s="12"/>
      <c r="I12" s="12"/>
      <c r="J12" s="12">
        <v>41</v>
      </c>
      <c r="K12" s="12">
        <v>37</v>
      </c>
      <c r="L12" s="12"/>
      <c r="M12" s="12"/>
      <c r="N12" s="12"/>
      <c r="O12" s="12"/>
      <c r="P12" s="12"/>
      <c r="Q12" s="1"/>
      <c r="R12" s="76">
        <f t="shared" si="0"/>
        <v>39.8</v>
      </c>
      <c r="S12" s="35">
        <f t="shared" si="1"/>
        <v>37.583333333333336</v>
      </c>
      <c r="T12" s="113">
        <f t="shared" si="2"/>
        <v>42</v>
      </c>
      <c r="U12" s="114" t="str">
        <f t="shared" si="3"/>
        <v> </v>
      </c>
      <c r="V12" s="115" t="str">
        <f t="shared" si="7"/>
        <v> </v>
      </c>
      <c r="W12" s="116" t="str">
        <f t="shared" si="8"/>
        <v> </v>
      </c>
      <c r="X12" s="117">
        <f t="shared" si="4"/>
        <v>5</v>
      </c>
      <c r="Y12" s="66">
        <f t="shared" si="9"/>
        <v>37.583333333333336</v>
      </c>
      <c r="Z12" s="176">
        <f t="shared" si="5"/>
        <v>37.583333333333336</v>
      </c>
      <c r="AA12" s="142">
        <f t="shared" si="6"/>
      </c>
    </row>
    <row r="13" spans="1:27" ht="12.75">
      <c r="A13" s="169" t="s">
        <v>129</v>
      </c>
      <c r="B13" s="170" t="s">
        <v>76</v>
      </c>
      <c r="C13" s="12">
        <v>46</v>
      </c>
      <c r="D13" s="12">
        <v>39</v>
      </c>
      <c r="E13" s="12">
        <v>46</v>
      </c>
      <c r="F13" s="12">
        <v>42</v>
      </c>
      <c r="G13" s="12">
        <v>36</v>
      </c>
      <c r="H13" s="12">
        <v>47</v>
      </c>
      <c r="I13" s="12">
        <v>45</v>
      </c>
      <c r="J13" s="12">
        <v>40</v>
      </c>
      <c r="K13" s="12">
        <v>39</v>
      </c>
      <c r="L13" s="12"/>
      <c r="M13" s="12"/>
      <c r="N13" s="12"/>
      <c r="O13" s="12"/>
      <c r="P13" s="12"/>
      <c r="Q13" s="1"/>
      <c r="R13" s="76">
        <f t="shared" si="0"/>
        <v>42.22222222222222</v>
      </c>
      <c r="S13" s="35">
        <f t="shared" si="1"/>
        <v>40.470588235294116</v>
      </c>
      <c r="T13" s="113">
        <f t="shared" si="2"/>
        <v>47</v>
      </c>
      <c r="U13" s="114" t="str">
        <f t="shared" si="3"/>
        <v> </v>
      </c>
      <c r="V13" s="115">
        <f t="shared" si="7"/>
        <v>42.22222222222222</v>
      </c>
      <c r="W13" s="116" t="str">
        <f t="shared" si="8"/>
        <v> </v>
      </c>
      <c r="X13" s="117">
        <f t="shared" si="4"/>
        <v>9</v>
      </c>
      <c r="Y13" s="66">
        <f t="shared" si="9"/>
        <v>40.470588235294116</v>
      </c>
      <c r="Z13" s="176">
        <f t="shared" si="5"/>
        <v>40.470588235294116</v>
      </c>
      <c r="AA13" s="142">
        <f t="shared" si="6"/>
      </c>
    </row>
    <row r="14" spans="1:27" ht="12.75">
      <c r="A14" s="166" t="s">
        <v>139</v>
      </c>
      <c r="B14" s="167" t="s">
        <v>37</v>
      </c>
      <c r="C14" s="12">
        <v>37</v>
      </c>
      <c r="D14" s="12">
        <v>34</v>
      </c>
      <c r="E14" s="12">
        <v>41</v>
      </c>
      <c r="F14" s="12">
        <v>36</v>
      </c>
      <c r="G14" s="12">
        <v>27</v>
      </c>
      <c r="H14" s="12">
        <v>43</v>
      </c>
      <c r="I14" s="12"/>
      <c r="J14" s="12"/>
      <c r="K14" s="12"/>
      <c r="L14" s="12"/>
      <c r="M14" s="12"/>
      <c r="N14" s="12"/>
      <c r="O14" s="12"/>
      <c r="P14" s="12"/>
      <c r="Q14" s="1"/>
      <c r="R14" s="76">
        <f t="shared" si="0"/>
        <v>36.333333333333336</v>
      </c>
      <c r="S14" s="35">
        <f t="shared" si="1"/>
        <v>36.5</v>
      </c>
      <c r="T14" s="113" t="str">
        <f t="shared" si="2"/>
        <v> </v>
      </c>
      <c r="U14" s="114">
        <f t="shared" si="3"/>
        <v>43</v>
      </c>
      <c r="V14" s="115" t="str">
        <f t="shared" si="7"/>
        <v> </v>
      </c>
      <c r="W14" s="116">
        <f t="shared" si="8"/>
        <v>36.333333333333336</v>
      </c>
      <c r="X14" s="117">
        <f t="shared" si="4"/>
        <v>6</v>
      </c>
      <c r="Y14" s="66">
        <f t="shared" si="9"/>
        <v>36.5</v>
      </c>
      <c r="Z14" s="176">
        <f t="shared" si="5"/>
      </c>
      <c r="AA14" s="142">
        <f t="shared" si="6"/>
        <v>36.5</v>
      </c>
    </row>
    <row r="15" spans="1:27" ht="12.75">
      <c r="A15" s="166" t="s">
        <v>128</v>
      </c>
      <c r="B15" s="167" t="s">
        <v>76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"/>
      <c r="R15" s="76">
        <f t="shared" si="0"/>
      </c>
      <c r="S15" s="35">
        <f t="shared" si="1"/>
      </c>
      <c r="T15" s="113">
        <f t="shared" si="2"/>
      </c>
      <c r="U15" s="114">
        <f t="shared" si="3"/>
      </c>
      <c r="V15" s="115" t="str">
        <f t="shared" si="7"/>
        <v> </v>
      </c>
      <c r="W15" s="116" t="str">
        <f t="shared" si="8"/>
        <v> </v>
      </c>
      <c r="X15" s="117">
        <f t="shared" si="4"/>
      </c>
      <c r="Y15" s="66">
        <f t="shared" si="9"/>
      </c>
      <c r="Z15" s="176">
        <f t="shared" si="5"/>
      </c>
      <c r="AA15" s="142">
        <f t="shared" si="6"/>
      </c>
    </row>
    <row r="16" spans="1:27" ht="12.75">
      <c r="A16" s="166" t="s">
        <v>141</v>
      </c>
      <c r="B16" s="167" t="s">
        <v>37</v>
      </c>
      <c r="C16" s="12"/>
      <c r="D16" s="12"/>
      <c r="E16" s="12">
        <v>40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"/>
      <c r="R16" s="76">
        <f t="shared" si="0"/>
        <v>40</v>
      </c>
      <c r="S16" s="35">
        <f t="shared" si="1"/>
        <v>36.666666666666664</v>
      </c>
      <c r="T16" s="113" t="str">
        <f t="shared" si="2"/>
        <v> </v>
      </c>
      <c r="U16" s="114">
        <f t="shared" si="3"/>
        <v>40</v>
      </c>
      <c r="V16" s="115" t="str">
        <f t="shared" si="7"/>
        <v> </v>
      </c>
      <c r="W16" s="116" t="str">
        <f t="shared" si="8"/>
        <v> </v>
      </c>
      <c r="X16" s="117">
        <f t="shared" si="4"/>
        <v>1</v>
      </c>
      <c r="Y16" s="66">
        <f t="shared" si="9"/>
      </c>
      <c r="Z16" s="176">
        <f t="shared" si="5"/>
      </c>
      <c r="AA16" s="142">
        <f t="shared" si="6"/>
      </c>
    </row>
    <row r="17" spans="1:27" ht="12.75">
      <c r="A17" s="166" t="s">
        <v>261</v>
      </c>
      <c r="B17" s="167"/>
      <c r="C17" s="12"/>
      <c r="D17" s="12"/>
      <c r="E17" s="12"/>
      <c r="F17" s="12"/>
      <c r="G17" s="12">
        <v>35</v>
      </c>
      <c r="H17" s="12"/>
      <c r="I17" s="12"/>
      <c r="J17" s="12"/>
      <c r="K17" s="12"/>
      <c r="L17" s="12"/>
      <c r="M17" s="12"/>
      <c r="N17" s="12"/>
      <c r="O17" s="12"/>
      <c r="P17" s="12"/>
      <c r="Q17" s="1"/>
      <c r="R17" s="76">
        <f t="shared" si="0"/>
        <v>35</v>
      </c>
      <c r="S17" s="35">
        <f t="shared" si="1"/>
        <v>34.333333333333336</v>
      </c>
      <c r="T17" s="113">
        <f t="shared" si="2"/>
        <v>35</v>
      </c>
      <c r="U17" s="114" t="str">
        <f t="shared" si="3"/>
        <v> </v>
      </c>
      <c r="V17" s="115" t="str">
        <f t="shared" si="7"/>
        <v> </v>
      </c>
      <c r="W17" s="116" t="str">
        <f t="shared" si="8"/>
        <v> </v>
      </c>
      <c r="X17" s="117">
        <f t="shared" si="4"/>
        <v>1</v>
      </c>
      <c r="Y17" s="66">
        <f t="shared" si="9"/>
      </c>
      <c r="Z17" s="176">
        <f t="shared" si="5"/>
      </c>
      <c r="AA17" s="142">
        <f t="shared" si="6"/>
      </c>
    </row>
    <row r="18" spans="1:27" ht="12.75">
      <c r="A18" s="169" t="s">
        <v>140</v>
      </c>
      <c r="B18" s="170" t="s">
        <v>37</v>
      </c>
      <c r="C18" s="12">
        <v>36</v>
      </c>
      <c r="D18" s="12">
        <v>34</v>
      </c>
      <c r="E18" s="12">
        <v>41</v>
      </c>
      <c r="F18" s="12">
        <v>36</v>
      </c>
      <c r="G18" s="12"/>
      <c r="H18" s="12"/>
      <c r="I18" s="12">
        <v>36</v>
      </c>
      <c r="J18" s="12"/>
      <c r="K18" s="12"/>
      <c r="L18" s="12"/>
      <c r="M18" s="12"/>
      <c r="N18" s="12"/>
      <c r="O18" s="12"/>
      <c r="P18" s="12"/>
      <c r="Q18" s="1"/>
      <c r="R18" s="76">
        <f t="shared" si="0"/>
        <v>36.6</v>
      </c>
      <c r="S18" s="35">
        <f t="shared" si="1"/>
        <v>34.27272727272727</v>
      </c>
      <c r="T18" s="113" t="str">
        <f t="shared" si="2"/>
        <v> </v>
      </c>
      <c r="U18" s="114">
        <f t="shared" si="3"/>
        <v>41</v>
      </c>
      <c r="V18" s="115" t="str">
        <f t="shared" si="7"/>
        <v> </v>
      </c>
      <c r="W18" s="116" t="str">
        <f t="shared" si="8"/>
        <v> </v>
      </c>
      <c r="X18" s="117">
        <f t="shared" si="4"/>
        <v>5</v>
      </c>
      <c r="Y18" s="66">
        <f t="shared" si="9"/>
        <v>34.27272727272727</v>
      </c>
      <c r="Z18" s="176">
        <f t="shared" si="5"/>
      </c>
      <c r="AA18" s="142">
        <f t="shared" si="6"/>
        <v>34.27272727272727</v>
      </c>
    </row>
    <row r="19" spans="1:27" ht="12.75">
      <c r="A19" s="166" t="s">
        <v>130</v>
      </c>
      <c r="B19" s="167" t="s">
        <v>76</v>
      </c>
      <c r="C19" s="12">
        <v>43</v>
      </c>
      <c r="D19" s="12">
        <v>39</v>
      </c>
      <c r="E19" s="12"/>
      <c r="F19" s="12">
        <v>37</v>
      </c>
      <c r="G19" s="12"/>
      <c r="H19" s="12">
        <v>40</v>
      </c>
      <c r="I19" s="12">
        <v>36</v>
      </c>
      <c r="J19" s="12">
        <v>43</v>
      </c>
      <c r="K19" s="12">
        <v>36</v>
      </c>
      <c r="L19" s="12"/>
      <c r="M19" s="12"/>
      <c r="N19" s="12"/>
      <c r="O19" s="12"/>
      <c r="P19" s="12"/>
      <c r="Q19" s="1"/>
      <c r="R19" s="76">
        <f t="shared" si="0"/>
        <v>39.142857142857146</v>
      </c>
      <c r="S19" s="35">
        <f t="shared" si="1"/>
        <v>37.5</v>
      </c>
      <c r="T19" s="113">
        <f t="shared" si="2"/>
        <v>43</v>
      </c>
      <c r="U19" s="114" t="str">
        <f t="shared" si="3"/>
        <v> </v>
      </c>
      <c r="V19" s="115">
        <f t="shared" si="7"/>
        <v>39.142857142857146</v>
      </c>
      <c r="W19" s="116" t="str">
        <f t="shared" si="8"/>
        <v> </v>
      </c>
      <c r="X19" s="117">
        <f t="shared" si="4"/>
        <v>7</v>
      </c>
      <c r="Y19" s="66">
        <f t="shared" si="9"/>
        <v>37.5</v>
      </c>
      <c r="Z19" s="176">
        <f t="shared" si="5"/>
        <v>37.5</v>
      </c>
      <c r="AA19" s="142">
        <f t="shared" si="6"/>
      </c>
    </row>
    <row r="20" spans="1:27" ht="12.75">
      <c r="A20" s="169" t="s">
        <v>126</v>
      </c>
      <c r="B20" s="170" t="s">
        <v>76</v>
      </c>
      <c r="C20" s="12">
        <v>41</v>
      </c>
      <c r="D20" s="12">
        <v>42</v>
      </c>
      <c r="E20" s="12">
        <v>44</v>
      </c>
      <c r="F20" s="12">
        <v>38</v>
      </c>
      <c r="G20" s="12">
        <v>40</v>
      </c>
      <c r="H20" s="12">
        <v>39</v>
      </c>
      <c r="I20" s="12">
        <v>41</v>
      </c>
      <c r="J20" s="12">
        <v>41</v>
      </c>
      <c r="K20" s="12"/>
      <c r="L20" s="12"/>
      <c r="M20" s="12"/>
      <c r="N20" s="12"/>
      <c r="O20" s="12"/>
      <c r="P20" s="12"/>
      <c r="Q20" s="1"/>
      <c r="R20" s="76">
        <f t="shared" si="0"/>
        <v>40.75</v>
      </c>
      <c r="S20" s="35">
        <f t="shared" si="1"/>
        <v>39.125</v>
      </c>
      <c r="T20" s="113">
        <f t="shared" si="2"/>
        <v>44</v>
      </c>
      <c r="U20" s="114" t="str">
        <f t="shared" si="3"/>
        <v> </v>
      </c>
      <c r="V20" s="115">
        <f t="shared" si="7"/>
        <v>40.75</v>
      </c>
      <c r="W20" s="116" t="str">
        <f t="shared" si="8"/>
        <v> </v>
      </c>
      <c r="X20" s="117">
        <f t="shared" si="4"/>
        <v>8</v>
      </c>
      <c r="Y20" s="66">
        <f t="shared" si="9"/>
        <v>39.125</v>
      </c>
      <c r="Z20" s="176">
        <f t="shared" si="5"/>
        <v>39.125</v>
      </c>
      <c r="AA20" s="142">
        <f t="shared" si="6"/>
      </c>
    </row>
    <row r="21" spans="1:27" ht="12.75">
      <c r="A21" s="168" t="s">
        <v>138</v>
      </c>
      <c r="B21" s="167" t="s">
        <v>37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"/>
      <c r="R21" s="76">
        <f t="shared" si="0"/>
      </c>
      <c r="S21" s="35">
        <f t="shared" si="1"/>
      </c>
      <c r="T21" s="113">
        <f t="shared" si="2"/>
      </c>
      <c r="U21" s="114">
        <f t="shared" si="3"/>
      </c>
      <c r="V21" s="115" t="str">
        <f t="shared" si="7"/>
        <v> </v>
      </c>
      <c r="W21" s="116" t="str">
        <f t="shared" si="8"/>
        <v> </v>
      </c>
      <c r="X21" s="117">
        <f t="shared" si="4"/>
      </c>
      <c r="Y21" s="66">
        <f t="shared" si="9"/>
      </c>
      <c r="Z21" s="176">
        <f t="shared" si="5"/>
      </c>
      <c r="AA21" s="142">
        <f t="shared" si="6"/>
      </c>
    </row>
    <row r="22" spans="1:27" ht="12.75">
      <c r="A22" s="168" t="s">
        <v>133</v>
      </c>
      <c r="B22" s="167" t="s">
        <v>76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"/>
      <c r="R22" s="76">
        <f t="shared" si="0"/>
      </c>
      <c r="S22" s="35">
        <f t="shared" si="1"/>
      </c>
      <c r="T22" s="113">
        <f t="shared" si="2"/>
      </c>
      <c r="U22" s="114">
        <f t="shared" si="3"/>
      </c>
      <c r="V22" s="115" t="str">
        <f t="shared" si="7"/>
        <v> </v>
      </c>
      <c r="W22" s="116" t="str">
        <f t="shared" si="8"/>
        <v> </v>
      </c>
      <c r="X22" s="117">
        <f t="shared" si="4"/>
      </c>
      <c r="Y22" s="66">
        <f t="shared" si="9"/>
      </c>
      <c r="Z22" s="176">
        <f t="shared" si="5"/>
      </c>
      <c r="AA22" s="142">
        <f t="shared" si="6"/>
      </c>
    </row>
    <row r="23" spans="1:27" ht="12.75" customHeight="1">
      <c r="A23" s="166" t="s">
        <v>274</v>
      </c>
      <c r="B23" s="167" t="s">
        <v>76</v>
      </c>
      <c r="C23" s="12"/>
      <c r="D23" s="12"/>
      <c r="E23" s="12"/>
      <c r="F23" s="12"/>
      <c r="G23" s="12"/>
      <c r="H23" s="12"/>
      <c r="I23" s="12">
        <v>38</v>
      </c>
      <c r="J23" s="12">
        <v>40</v>
      </c>
      <c r="K23" s="12"/>
      <c r="L23" s="12"/>
      <c r="M23" s="12"/>
      <c r="N23" s="12"/>
      <c r="O23" s="12"/>
      <c r="P23" s="12"/>
      <c r="Q23" s="1"/>
      <c r="R23" s="76">
        <f t="shared" si="0"/>
        <v>39</v>
      </c>
      <c r="S23" s="35">
        <f t="shared" si="1"/>
        <v>35</v>
      </c>
      <c r="T23" s="113">
        <f t="shared" si="2"/>
        <v>40</v>
      </c>
      <c r="U23" s="114" t="str">
        <f t="shared" si="3"/>
        <v> </v>
      </c>
      <c r="V23" s="115" t="str">
        <f t="shared" si="7"/>
        <v> </v>
      </c>
      <c r="W23" s="116" t="str">
        <f t="shared" si="8"/>
        <v> </v>
      </c>
      <c r="X23" s="117">
        <f t="shared" si="4"/>
        <v>2</v>
      </c>
      <c r="Y23" s="66">
        <f t="shared" si="9"/>
        <v>35</v>
      </c>
      <c r="Z23" s="176">
        <f t="shared" si="5"/>
        <v>35</v>
      </c>
      <c r="AA23" s="142">
        <f t="shared" si="6"/>
      </c>
    </row>
    <row r="24" spans="1:27" ht="12.75" customHeight="1">
      <c r="A24" s="166" t="s">
        <v>136</v>
      </c>
      <c r="B24" s="167" t="s">
        <v>37</v>
      </c>
      <c r="C24" s="12"/>
      <c r="D24" s="12"/>
      <c r="E24" s="12"/>
      <c r="F24" s="12">
        <v>36</v>
      </c>
      <c r="G24" s="12">
        <v>41</v>
      </c>
      <c r="H24" s="12">
        <v>34</v>
      </c>
      <c r="I24" s="12">
        <v>38</v>
      </c>
      <c r="J24" s="12">
        <v>38</v>
      </c>
      <c r="K24" s="12">
        <v>38</v>
      </c>
      <c r="L24" s="12"/>
      <c r="M24" s="12"/>
      <c r="N24" s="12"/>
      <c r="O24" s="12"/>
      <c r="P24" s="12"/>
      <c r="Q24" s="1"/>
      <c r="R24" s="76">
        <f t="shared" si="0"/>
        <v>37.5</v>
      </c>
      <c r="S24" s="35">
        <f t="shared" si="1"/>
        <v>34.36363636363637</v>
      </c>
      <c r="T24" s="113" t="str">
        <f t="shared" si="2"/>
        <v> </v>
      </c>
      <c r="U24" s="114">
        <f t="shared" si="3"/>
        <v>41</v>
      </c>
      <c r="V24" s="115" t="str">
        <f t="shared" si="7"/>
        <v> </v>
      </c>
      <c r="W24" s="116">
        <f t="shared" si="8"/>
        <v>37.5</v>
      </c>
      <c r="X24" s="117">
        <f t="shared" si="4"/>
        <v>6</v>
      </c>
      <c r="Y24" s="66">
        <f t="shared" si="9"/>
        <v>34.36363636363637</v>
      </c>
      <c r="Z24" s="142">
        <f t="shared" si="5"/>
      </c>
      <c r="AA24" s="66">
        <f t="shared" si="6"/>
        <v>34.36363636363637</v>
      </c>
    </row>
    <row r="25" spans="1:27" ht="12.75" customHeight="1" thickBot="1">
      <c r="A25" s="166" t="s">
        <v>124</v>
      </c>
      <c r="B25" s="167" t="s">
        <v>76</v>
      </c>
      <c r="C25" s="12">
        <v>42</v>
      </c>
      <c r="D25" s="12">
        <v>40</v>
      </c>
      <c r="E25" s="12"/>
      <c r="F25" s="12"/>
      <c r="G25" s="12">
        <v>53</v>
      </c>
      <c r="H25" s="12">
        <v>43</v>
      </c>
      <c r="I25" s="12">
        <v>44</v>
      </c>
      <c r="J25" s="12">
        <v>44</v>
      </c>
      <c r="K25" s="12">
        <v>46</v>
      </c>
      <c r="L25" s="12"/>
      <c r="M25" s="12"/>
      <c r="N25" s="12"/>
      <c r="O25" s="12"/>
      <c r="P25" s="12"/>
      <c r="Q25" s="1"/>
      <c r="R25" s="76">
        <f t="shared" si="0"/>
        <v>44.57142857142857</v>
      </c>
      <c r="S25" s="35">
        <f t="shared" si="1"/>
        <v>43.285714285714285</v>
      </c>
      <c r="T25" s="113">
        <f t="shared" si="2"/>
        <v>53</v>
      </c>
      <c r="U25" s="114" t="str">
        <f t="shared" si="3"/>
        <v> </v>
      </c>
      <c r="V25" s="115">
        <f t="shared" si="7"/>
        <v>44.57142857142857</v>
      </c>
      <c r="W25" s="116" t="str">
        <f t="shared" si="8"/>
        <v> </v>
      </c>
      <c r="X25" s="117">
        <f t="shared" si="4"/>
        <v>7</v>
      </c>
      <c r="Y25" s="66">
        <f t="shared" si="9"/>
        <v>43.285714285714285</v>
      </c>
      <c r="Z25" s="142">
        <f t="shared" si="5"/>
        <v>43.285714285714285</v>
      </c>
      <c r="AA25" s="66">
        <f t="shared" si="6"/>
      </c>
    </row>
    <row r="26" spans="1:27" ht="12.75" customHeight="1" hidden="1">
      <c r="A26" s="94"/>
      <c r="B26" s="8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"/>
      <c r="R26" s="76">
        <f t="shared" si="0"/>
      </c>
      <c r="S26" s="35">
        <f t="shared" si="1"/>
      </c>
      <c r="T26" s="113">
        <f t="shared" si="2"/>
      </c>
      <c r="U26" s="114">
        <f t="shared" si="3"/>
      </c>
      <c r="V26" s="115" t="str">
        <f t="shared" si="7"/>
        <v> </v>
      </c>
      <c r="W26" s="116" t="str">
        <f t="shared" si="8"/>
        <v> </v>
      </c>
      <c r="X26" s="117">
        <f t="shared" si="4"/>
      </c>
      <c r="Y26" s="66">
        <f t="shared" si="9"/>
      </c>
      <c r="Z26" s="142">
        <f t="shared" si="5"/>
      </c>
      <c r="AA26" s="66">
        <f t="shared" si="6"/>
      </c>
    </row>
    <row r="27" spans="1:27" ht="12.75" customHeight="1" hidden="1">
      <c r="A27" s="94"/>
      <c r="B27" s="8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"/>
      <c r="R27" s="76">
        <f t="shared" si="0"/>
      </c>
      <c r="S27" s="35">
        <f aca="true" t="shared" si="10" ref="S27:S42">IF((COUNT(C27:P27,C79:P79))&lt;1,"",(AVERAGE(C27:P27,C79:P79)))</f>
      </c>
      <c r="T27" s="113">
        <f t="shared" si="2"/>
      </c>
      <c r="U27" s="114">
        <f t="shared" si="3"/>
      </c>
      <c r="V27" s="115" t="str">
        <f t="shared" si="7"/>
        <v> </v>
      </c>
      <c r="W27" s="116" t="str">
        <f t="shared" si="8"/>
        <v> </v>
      </c>
      <c r="X27" s="117">
        <f t="shared" si="4"/>
      </c>
      <c r="Y27" s="66">
        <f t="shared" si="9"/>
      </c>
      <c r="Z27" s="142">
        <f t="shared" si="5"/>
      </c>
      <c r="AA27" s="66">
        <f t="shared" si="6"/>
      </c>
    </row>
    <row r="28" spans="1:27" ht="12.75" customHeight="1" hidden="1">
      <c r="A28" s="15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"/>
      <c r="R28" s="76">
        <f t="shared" si="0"/>
      </c>
      <c r="S28" s="35">
        <f t="shared" si="10"/>
      </c>
      <c r="T28" s="113">
        <f t="shared" si="2"/>
      </c>
      <c r="U28" s="114">
        <f t="shared" si="3"/>
      </c>
      <c r="V28" s="115" t="str">
        <f t="shared" si="7"/>
        <v> </v>
      </c>
      <c r="W28" s="116" t="str">
        <f t="shared" si="8"/>
        <v> </v>
      </c>
      <c r="X28" s="117">
        <f t="shared" si="4"/>
      </c>
      <c r="Y28" s="66">
        <f t="shared" si="9"/>
      </c>
      <c r="Z28" s="142">
        <f t="shared" si="5"/>
      </c>
      <c r="AA28" s="66">
        <f t="shared" si="6"/>
      </c>
    </row>
    <row r="29" spans="1:27" ht="12.75" customHeight="1" hidden="1">
      <c r="A29" s="15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"/>
      <c r="R29" s="76">
        <f t="shared" si="0"/>
      </c>
      <c r="S29" s="35">
        <f t="shared" si="10"/>
      </c>
      <c r="T29" s="113">
        <f t="shared" si="2"/>
      </c>
      <c r="U29" s="114">
        <f t="shared" si="3"/>
      </c>
      <c r="V29" s="115" t="str">
        <f t="shared" si="7"/>
        <v> </v>
      </c>
      <c r="W29" s="116" t="str">
        <f t="shared" si="8"/>
        <v> </v>
      </c>
      <c r="X29" s="117">
        <f t="shared" si="4"/>
      </c>
      <c r="Y29" s="66">
        <f t="shared" si="9"/>
      </c>
      <c r="Z29" s="142">
        <f t="shared" si="5"/>
      </c>
      <c r="AA29" s="66">
        <f t="shared" si="6"/>
      </c>
    </row>
    <row r="30" spans="1:27" ht="12.75" customHeight="1" hidden="1">
      <c r="A30" s="15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"/>
      <c r="R30" s="76">
        <f t="shared" si="0"/>
      </c>
      <c r="S30" s="35">
        <f t="shared" si="10"/>
      </c>
      <c r="T30" s="113">
        <f t="shared" si="2"/>
      </c>
      <c r="U30" s="114">
        <f t="shared" si="3"/>
      </c>
      <c r="V30" s="115" t="str">
        <f t="shared" si="7"/>
        <v> </v>
      </c>
      <c r="W30" s="116" t="str">
        <f t="shared" si="8"/>
        <v> </v>
      </c>
      <c r="X30" s="117">
        <f t="shared" si="4"/>
      </c>
      <c r="Y30" s="66">
        <f t="shared" si="9"/>
      </c>
      <c r="Z30" s="142">
        <f t="shared" si="5"/>
      </c>
      <c r="AA30" s="66">
        <f t="shared" si="6"/>
      </c>
    </row>
    <row r="31" spans="1:27" ht="12.75" customHeight="1" hidden="1">
      <c r="A31" s="15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"/>
      <c r="R31" s="76">
        <f t="shared" si="0"/>
      </c>
      <c r="S31" s="35">
        <f t="shared" si="10"/>
      </c>
      <c r="T31" s="113">
        <f t="shared" si="2"/>
      </c>
      <c r="U31" s="114">
        <f t="shared" si="3"/>
      </c>
      <c r="V31" s="115" t="str">
        <f t="shared" si="7"/>
        <v> </v>
      </c>
      <c r="W31" s="116" t="str">
        <f t="shared" si="8"/>
        <v> </v>
      </c>
      <c r="X31" s="117">
        <f t="shared" si="4"/>
      </c>
      <c r="Y31" s="66">
        <f t="shared" si="9"/>
      </c>
      <c r="Z31" s="142">
        <f t="shared" si="5"/>
      </c>
      <c r="AA31" s="66">
        <f t="shared" si="6"/>
      </c>
    </row>
    <row r="32" spans="1:27" ht="12.75" customHeight="1" hidden="1">
      <c r="A32" s="15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"/>
      <c r="R32" s="76">
        <f t="shared" si="0"/>
      </c>
      <c r="S32" s="35">
        <f t="shared" si="10"/>
      </c>
      <c r="T32" s="113">
        <f t="shared" si="2"/>
      </c>
      <c r="U32" s="114">
        <f t="shared" si="3"/>
      </c>
      <c r="V32" s="115" t="str">
        <f t="shared" si="7"/>
        <v> </v>
      </c>
      <c r="W32" s="116" t="str">
        <f t="shared" si="8"/>
        <v> </v>
      </c>
      <c r="X32" s="117">
        <f t="shared" si="4"/>
      </c>
      <c r="Y32" s="66">
        <f t="shared" si="9"/>
      </c>
      <c r="Z32" s="142">
        <f t="shared" si="5"/>
      </c>
      <c r="AA32" s="66">
        <f t="shared" si="6"/>
      </c>
    </row>
    <row r="33" spans="1:27" ht="12.75" customHeight="1" hidden="1">
      <c r="A33" s="15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"/>
      <c r="R33" s="76">
        <f t="shared" si="0"/>
      </c>
      <c r="S33" s="35">
        <f t="shared" si="10"/>
      </c>
      <c r="T33" s="113">
        <f t="shared" si="2"/>
      </c>
      <c r="U33" s="114">
        <f t="shared" si="3"/>
      </c>
      <c r="V33" s="115" t="str">
        <f t="shared" si="7"/>
        <v> </v>
      </c>
      <c r="W33" s="116" t="str">
        <f t="shared" si="8"/>
        <v> </v>
      </c>
      <c r="X33" s="117">
        <f t="shared" si="4"/>
      </c>
      <c r="Y33" s="66">
        <f t="shared" si="9"/>
      </c>
      <c r="Z33" s="142">
        <f t="shared" si="5"/>
      </c>
      <c r="AA33" s="66">
        <f t="shared" si="6"/>
      </c>
    </row>
    <row r="34" spans="1:27" ht="12.75" customHeight="1" hidden="1">
      <c r="A34" s="15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"/>
      <c r="R34" s="76">
        <f t="shared" si="0"/>
      </c>
      <c r="S34" s="35">
        <f t="shared" si="10"/>
      </c>
      <c r="T34" s="113">
        <f t="shared" si="2"/>
      </c>
      <c r="U34" s="114">
        <f t="shared" si="3"/>
      </c>
      <c r="V34" s="115" t="str">
        <f t="shared" si="7"/>
        <v> </v>
      </c>
      <c r="W34" s="116" t="str">
        <f t="shared" si="8"/>
        <v> </v>
      </c>
      <c r="X34" s="117">
        <f t="shared" si="4"/>
      </c>
      <c r="Y34" s="66">
        <f t="shared" si="9"/>
      </c>
      <c r="Z34" s="142">
        <f t="shared" si="5"/>
      </c>
      <c r="AA34" s="66">
        <f t="shared" si="6"/>
      </c>
    </row>
    <row r="35" spans="1:27" ht="12.75" customHeight="1" hidden="1">
      <c r="A35" s="15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"/>
      <c r="R35" s="76">
        <f t="shared" si="0"/>
      </c>
      <c r="S35" s="35">
        <f t="shared" si="10"/>
      </c>
      <c r="T35" s="113">
        <f t="shared" si="2"/>
      </c>
      <c r="U35" s="114">
        <f t="shared" si="3"/>
      </c>
      <c r="V35" s="115" t="str">
        <f t="shared" si="7"/>
        <v> </v>
      </c>
      <c r="W35" s="116" t="str">
        <f t="shared" si="8"/>
        <v> </v>
      </c>
      <c r="X35" s="117">
        <f t="shared" si="4"/>
      </c>
      <c r="Y35" s="66">
        <f t="shared" si="9"/>
      </c>
      <c r="Z35" s="142">
        <f t="shared" si="5"/>
      </c>
      <c r="AA35" s="66">
        <f t="shared" si="6"/>
      </c>
    </row>
    <row r="36" spans="1:27" ht="12.75" customHeight="1" hidden="1">
      <c r="A36" s="15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"/>
      <c r="R36" s="76">
        <f t="shared" si="0"/>
      </c>
      <c r="S36" s="35">
        <f t="shared" si="10"/>
      </c>
      <c r="T36" s="113">
        <f t="shared" si="2"/>
      </c>
      <c r="U36" s="114">
        <f t="shared" si="3"/>
      </c>
      <c r="V36" s="115" t="str">
        <f t="shared" si="7"/>
        <v> </v>
      </c>
      <c r="W36" s="116" t="str">
        <f t="shared" si="8"/>
        <v> </v>
      </c>
      <c r="X36" s="117">
        <f t="shared" si="4"/>
      </c>
      <c r="Y36" s="66">
        <f t="shared" si="9"/>
      </c>
      <c r="Z36" s="142">
        <f t="shared" si="5"/>
      </c>
      <c r="AA36" s="66">
        <f t="shared" si="6"/>
      </c>
    </row>
    <row r="37" spans="1:27" ht="12.75" customHeight="1" hidden="1">
      <c r="A37" s="15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"/>
      <c r="R37" s="76">
        <f t="shared" si="0"/>
      </c>
      <c r="S37" s="35">
        <f t="shared" si="10"/>
      </c>
      <c r="T37" s="113">
        <f t="shared" si="2"/>
      </c>
      <c r="U37" s="114">
        <f t="shared" si="3"/>
      </c>
      <c r="V37" s="115" t="str">
        <f t="shared" si="7"/>
        <v> </v>
      </c>
      <c r="W37" s="116" t="str">
        <f t="shared" si="8"/>
        <v> </v>
      </c>
      <c r="X37" s="117">
        <f t="shared" si="4"/>
      </c>
      <c r="Y37" s="66">
        <f t="shared" si="9"/>
      </c>
      <c r="Z37" s="142">
        <f t="shared" si="5"/>
      </c>
      <c r="AA37" s="66">
        <f t="shared" si="6"/>
      </c>
    </row>
    <row r="38" spans="1:27" ht="12.75" customHeight="1" hidden="1">
      <c r="A38" s="15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"/>
      <c r="R38" s="76">
        <f t="shared" si="0"/>
      </c>
      <c r="S38" s="35">
        <f t="shared" si="10"/>
      </c>
      <c r="T38" s="113">
        <f t="shared" si="2"/>
      </c>
      <c r="U38" s="114">
        <f t="shared" si="3"/>
      </c>
      <c r="V38" s="115" t="str">
        <f t="shared" si="7"/>
        <v> </v>
      </c>
      <c r="W38" s="116" t="str">
        <f t="shared" si="8"/>
        <v> </v>
      </c>
      <c r="X38" s="117">
        <f t="shared" si="4"/>
      </c>
      <c r="Y38" s="66">
        <f t="shared" si="9"/>
      </c>
      <c r="Z38" s="142">
        <f t="shared" si="5"/>
      </c>
      <c r="AA38" s="66">
        <f t="shared" si="6"/>
      </c>
    </row>
    <row r="39" spans="1:27" ht="12.75" customHeight="1" hidden="1">
      <c r="A39" s="15"/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"/>
      <c r="R39" s="76">
        <f t="shared" si="0"/>
      </c>
      <c r="S39" s="35">
        <f t="shared" si="10"/>
      </c>
      <c r="T39" s="113">
        <f t="shared" si="2"/>
      </c>
      <c r="U39" s="114">
        <f t="shared" si="3"/>
      </c>
      <c r="V39" s="115" t="str">
        <f t="shared" si="7"/>
        <v> </v>
      </c>
      <c r="W39" s="116" t="str">
        <f t="shared" si="8"/>
        <v> </v>
      </c>
      <c r="X39" s="117">
        <f t="shared" si="4"/>
      </c>
      <c r="Y39" s="66">
        <f t="shared" si="9"/>
      </c>
      <c r="Z39" s="142">
        <f t="shared" si="5"/>
      </c>
      <c r="AA39" s="66">
        <f t="shared" si="6"/>
      </c>
    </row>
    <row r="40" spans="1:27" ht="12.75" customHeight="1" hidden="1">
      <c r="A40" s="15"/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"/>
      <c r="R40" s="76">
        <f t="shared" si="0"/>
      </c>
      <c r="S40" s="35">
        <f t="shared" si="10"/>
      </c>
      <c r="T40" s="113">
        <f t="shared" si="2"/>
      </c>
      <c r="U40" s="114">
        <f t="shared" si="3"/>
      </c>
      <c r="V40" s="115" t="str">
        <f t="shared" si="7"/>
        <v> </v>
      </c>
      <c r="W40" s="116" t="str">
        <f t="shared" si="8"/>
        <v> </v>
      </c>
      <c r="X40" s="117">
        <f t="shared" si="4"/>
      </c>
      <c r="Y40" s="66">
        <f t="shared" si="9"/>
      </c>
      <c r="Z40" s="142">
        <f t="shared" si="5"/>
      </c>
      <c r="AA40" s="66">
        <f t="shared" si="6"/>
      </c>
    </row>
    <row r="41" spans="1:27" ht="12.75" customHeight="1" hidden="1">
      <c r="A41" s="15"/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"/>
      <c r="R41" s="76">
        <f t="shared" si="0"/>
      </c>
      <c r="S41" s="35">
        <f t="shared" si="10"/>
      </c>
      <c r="T41" s="113">
        <f t="shared" si="2"/>
      </c>
      <c r="U41" s="114">
        <f t="shared" si="3"/>
      </c>
      <c r="V41" s="115" t="str">
        <f t="shared" si="7"/>
        <v> </v>
      </c>
      <c r="W41" s="116" t="str">
        <f t="shared" si="8"/>
        <v> </v>
      </c>
      <c r="X41" s="117">
        <f t="shared" si="4"/>
      </c>
      <c r="Y41" s="66">
        <f t="shared" si="9"/>
      </c>
      <c r="Z41" s="142">
        <f t="shared" si="5"/>
      </c>
      <c r="AA41" s="66">
        <f t="shared" si="6"/>
      </c>
    </row>
    <row r="42" spans="1:27" ht="13.5" customHeight="1" hidden="1" thickBot="1">
      <c r="A42" s="15"/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"/>
      <c r="R42" s="77">
        <f t="shared" si="0"/>
      </c>
      <c r="S42" s="35">
        <f t="shared" si="10"/>
      </c>
      <c r="T42" s="118">
        <f t="shared" si="2"/>
      </c>
      <c r="U42" s="119">
        <f t="shared" si="3"/>
      </c>
      <c r="V42" s="115" t="str">
        <f t="shared" si="7"/>
        <v> </v>
      </c>
      <c r="W42" s="116" t="str">
        <f t="shared" si="8"/>
        <v> </v>
      </c>
      <c r="X42" s="120">
        <f t="shared" si="4"/>
      </c>
      <c r="Y42" s="66">
        <f t="shared" si="9"/>
      </c>
      <c r="Z42" s="189">
        <f t="shared" si="5"/>
      </c>
      <c r="AA42" s="66">
        <f t="shared" si="6"/>
      </c>
    </row>
    <row r="43" spans="1:27" ht="13.5" thickBot="1">
      <c r="A43" s="1"/>
      <c r="B43" s="5"/>
      <c r="C43" s="211">
        <f>IF(SUM(C4:C42)=0,"",SUM(C4:C42))-10</f>
        <v>390</v>
      </c>
      <c r="D43" s="6">
        <f aca="true" t="shared" si="11" ref="D43:P43">IF(SUM(D4:D42)=0,"",SUM(D4:D42))</f>
        <v>403</v>
      </c>
      <c r="E43" s="6">
        <f t="shared" si="11"/>
        <v>423</v>
      </c>
      <c r="F43" s="6">
        <f t="shared" si="11"/>
        <v>385</v>
      </c>
      <c r="G43" s="6">
        <f t="shared" si="11"/>
        <v>394</v>
      </c>
      <c r="H43" s="6">
        <f t="shared" si="11"/>
        <v>418</v>
      </c>
      <c r="I43" s="6">
        <f t="shared" si="11"/>
        <v>408</v>
      </c>
      <c r="J43" s="6">
        <f t="shared" si="11"/>
        <v>407</v>
      </c>
      <c r="K43" s="6">
        <f t="shared" si="11"/>
        <v>394</v>
      </c>
      <c r="L43" s="6">
        <f t="shared" si="11"/>
      </c>
      <c r="M43" s="6">
        <f t="shared" si="11"/>
      </c>
      <c r="N43" s="6">
        <f t="shared" si="11"/>
      </c>
      <c r="O43" s="6">
        <f t="shared" si="11"/>
      </c>
      <c r="P43" s="6">
        <f t="shared" si="11"/>
      </c>
      <c r="Q43" s="1"/>
      <c r="R43" s="17">
        <f t="shared" si="0"/>
        <v>402.44444444444446</v>
      </c>
      <c r="S43" s="17">
        <f>IF((COUNT(C43:P43,C95:P95))&lt;1,"",IF(COUNT(C95:P95)&lt;1,AVERAGE(C43:P43),IF(COUNT(C43:P43)&lt;1,AVERAGE(C95:P95),AVERAGE(C43:P43,C95:P95))))</f>
        <v>384.3888888888889</v>
      </c>
      <c r="T43" s="19">
        <f>IF(SUM(T4:T42)&lt;1,"",MAX(T4:T42))</f>
        <v>55</v>
      </c>
      <c r="U43" s="19">
        <f>IF(SUM(U4:U42)&lt;1,"",MAX(U4:U42))</f>
        <v>43</v>
      </c>
      <c r="V43" s="17">
        <f>IF(SUM(V4:V42)&lt;1,"",(MAX(V4:V42)))</f>
        <v>45</v>
      </c>
      <c r="W43" s="17">
        <f>IF(SUM(W4:W42)&lt;1,"",(MAX(W4:W42)))</f>
        <v>37.5</v>
      </c>
      <c r="X43" s="121">
        <f>IF((COUNT(C43:P43))&lt;1,"",+COUNT(C43:P43))</f>
        <v>9</v>
      </c>
      <c r="Y43" s="78">
        <f>IF(MAX(Y$4:Y$42)&lt;1,"",MAX(Y$4:Y$42))</f>
        <v>43.55555555555556</v>
      </c>
      <c r="Z43" s="78">
        <f>IF(MAX(Z$4:Z$42)&lt;1,"",MAX(Z$4:Z$42))</f>
        <v>43.55555555555556</v>
      </c>
      <c r="AA43" s="78">
        <f>IF(MAX(AA$4:AA$42)&lt;1,"",MAX(AA$4:AA$42))</f>
        <v>36.5</v>
      </c>
    </row>
    <row r="44" spans="1:25" ht="13.5" thickBot="1">
      <c r="A44" s="1"/>
      <c r="B44" s="1"/>
      <c r="C44" s="5" t="s">
        <v>46</v>
      </c>
      <c r="D44" s="5" t="s">
        <v>19</v>
      </c>
      <c r="E44" s="5" t="s">
        <v>19</v>
      </c>
      <c r="F44" s="5" t="s">
        <v>19</v>
      </c>
      <c r="G44" s="5" t="s">
        <v>19</v>
      </c>
      <c r="H44" s="5" t="s">
        <v>19</v>
      </c>
      <c r="I44" s="5" t="s">
        <v>19</v>
      </c>
      <c r="J44" s="5" t="s">
        <v>19</v>
      </c>
      <c r="K44" s="5" t="s">
        <v>19</v>
      </c>
      <c r="L44" s="5" t="s">
        <v>19</v>
      </c>
      <c r="M44" s="5" t="s">
        <v>19</v>
      </c>
      <c r="N44" s="5" t="s">
        <v>19</v>
      </c>
      <c r="O44" s="5" t="s">
        <v>19</v>
      </c>
      <c r="P44" s="5" t="s">
        <v>19</v>
      </c>
      <c r="Q44" s="1"/>
      <c r="R44" s="1"/>
      <c r="S44" s="1"/>
      <c r="T44" s="1"/>
      <c r="U44" s="1"/>
      <c r="V44" s="230" t="s">
        <v>18</v>
      </c>
      <c r="W44" s="231"/>
      <c r="X44" s="106"/>
      <c r="Y44" s="1"/>
    </row>
    <row r="45" spans="1:25" ht="12.75">
      <c r="A45" s="1" t="s">
        <v>47</v>
      </c>
      <c r="B45" s="1"/>
      <c r="C45" s="12">
        <f>'Double Tops'!C95</f>
        <v>347</v>
      </c>
      <c r="D45" s="12">
        <f>'No Hopers'!D95</f>
        <v>403</v>
      </c>
      <c r="E45" s="12">
        <f>Beavers!F95</f>
        <v>376</v>
      </c>
      <c r="F45" s="12">
        <f>'Bowling Stones'!G95</f>
        <v>378</v>
      </c>
      <c r="G45" s="12">
        <f>'Offenham RBL'!G95</f>
        <v>365</v>
      </c>
      <c r="H45" s="12">
        <f>'The Wicks'!H95</f>
        <v>416</v>
      </c>
      <c r="I45" s="12">
        <f>Components!I95</f>
        <v>418</v>
      </c>
      <c r="J45" s="12">
        <f>Orleans!J95</f>
        <v>374</v>
      </c>
      <c r="K45" s="12">
        <f>Chasers!K95</f>
        <v>431</v>
      </c>
      <c r="L45" s="12"/>
      <c r="M45" s="12"/>
      <c r="N45" s="95"/>
      <c r="O45" s="12"/>
      <c r="P45" s="12"/>
      <c r="Q45" s="1"/>
      <c r="R45" s="1"/>
      <c r="S45" s="1"/>
      <c r="T45" s="1"/>
      <c r="U45" s="1"/>
      <c r="V45" s="1"/>
      <c r="W45" s="1"/>
      <c r="X45" s="1"/>
      <c r="Y45" s="1"/>
    </row>
    <row r="46" spans="1:25" ht="12.75">
      <c r="A46" s="1"/>
      <c r="B46" s="1"/>
      <c r="C46" s="1"/>
      <c r="D46" s="1"/>
      <c r="E46" s="1"/>
      <c r="F46" s="1"/>
      <c r="G46" s="1"/>
      <c r="H46" s="1"/>
      <c r="I46" s="1"/>
      <c r="J46" s="88"/>
      <c r="K46" s="1"/>
      <c r="L46" s="1"/>
      <c r="M46" s="1"/>
      <c r="N46" s="1"/>
      <c r="O46" s="1"/>
      <c r="P46" s="1"/>
      <c r="Q46" s="1"/>
      <c r="R46" s="3" t="s">
        <v>14</v>
      </c>
      <c r="S46" s="4"/>
      <c r="T46" s="1"/>
      <c r="U46" s="1"/>
      <c r="V46" s="1"/>
      <c r="W46" s="1"/>
      <c r="X46" s="1"/>
      <c r="Y46" s="1"/>
    </row>
    <row r="47" spans="1:25" ht="12.75">
      <c r="A47" s="1" t="s">
        <v>42</v>
      </c>
      <c r="B47" s="1"/>
      <c r="C47" s="81" t="str">
        <f>IF(ISNUMBER(C43),IF(ISNUMBER(C45),IF(C43&gt;C45,"Won",IF(C43=C45,"Draw","Lost")),"Error"),IF(ISNUMBER(C45),"Error",IF(C43="",IF(ISTEXT(C45),"",""),"Awarded Awy")))</f>
        <v>Won</v>
      </c>
      <c r="D47" s="81" t="str">
        <f aca="true" t="shared" si="12" ref="D47:M47">IF(ISNUMBER(D43),IF(ISNUMBER(D45),IF(D43&gt;D45,"Won",IF(D43=D45,"Draw","Lost")),"Error"),IF(ISNUMBER(D45),"Error",IF(D43="",IF(ISTEXT(D45),"",""),"Awarded Awy")))</f>
        <v>Draw</v>
      </c>
      <c r="E47" s="81" t="str">
        <f t="shared" si="12"/>
        <v>Won</v>
      </c>
      <c r="F47" s="81" t="str">
        <f t="shared" si="12"/>
        <v>Won</v>
      </c>
      <c r="G47" s="81" t="str">
        <f t="shared" si="12"/>
        <v>Won</v>
      </c>
      <c r="H47" s="81" t="str">
        <f t="shared" si="12"/>
        <v>Won</v>
      </c>
      <c r="I47" s="81" t="str">
        <f t="shared" si="12"/>
        <v>Lost</v>
      </c>
      <c r="J47" s="81" t="str">
        <f t="shared" si="12"/>
        <v>Won</v>
      </c>
      <c r="K47" s="81" t="str">
        <f t="shared" si="12"/>
        <v>Lost</v>
      </c>
      <c r="L47" s="81">
        <f t="shared" si="12"/>
      </c>
      <c r="M47" s="81">
        <f t="shared" si="12"/>
      </c>
      <c r="N47" s="81">
        <f>IF(ISNUMBER(N43),IF(ISNUMBER(N45),IF(N43&gt;N45,"Won",IF(N43=N45,"Draw","Lost")),"Error"),IF(ISNUMBER(N45),"Error",IF(N43="",IF(ISTEXT(N45),"Awarded Hme",""),"Awarded Awy")))</f>
      </c>
      <c r="O47" s="81">
        <f>IF(ISNUMBER(O43),IF(ISNUMBER(O45),IF(O43&gt;O45,"Won",IF(O43=O45,"Draw","Lost")),"Error"),IF(ISNUMBER(O45),"Error",IF(O43="",IF(ISTEXT(O45),"Awarded Hme",""),"Awarded Awy")))</f>
      </c>
      <c r="P47" s="81">
        <f>IF(ISNUMBER(P43),IF(ISNUMBER(P45),IF(P43&gt;P45,"Won",IF(P43=P45,"Draw","Lost")),"Error"),IF(ISNUMBER(P45),"Error",IF(P43="",IF(ISTEXT(P45),"Awarded Hme",""),"Awarded Awy")))</f>
      </c>
      <c r="Q47" s="1"/>
      <c r="R47" s="1" t="s">
        <v>33</v>
      </c>
      <c r="S47" s="5">
        <f>COUNTIF(C47:P47,"Won")</f>
        <v>6</v>
      </c>
      <c r="T47" s="1" t="s">
        <v>7</v>
      </c>
      <c r="U47" s="5">
        <f>COUNTIF(C47:P47,"Draw")</f>
        <v>1</v>
      </c>
      <c r="V47" s="1" t="s">
        <v>9</v>
      </c>
      <c r="W47" s="5">
        <f>COUNTIF(C47:P47,"Lost")</f>
        <v>2</v>
      </c>
      <c r="X47" s="1"/>
      <c r="Y47" s="1"/>
    </row>
    <row r="48" spans="1:25" ht="12.75">
      <c r="A48" s="1" t="s">
        <v>43</v>
      </c>
      <c r="B48" s="1"/>
      <c r="C48" s="81">
        <v>6</v>
      </c>
      <c r="D48" s="81">
        <v>3</v>
      </c>
      <c r="E48" s="81">
        <v>6</v>
      </c>
      <c r="F48" s="81">
        <v>3</v>
      </c>
      <c r="G48" s="81">
        <v>5</v>
      </c>
      <c r="H48" s="81">
        <v>3</v>
      </c>
      <c r="I48" s="81">
        <v>3</v>
      </c>
      <c r="J48" s="81">
        <v>4</v>
      </c>
      <c r="K48" s="81">
        <v>1</v>
      </c>
      <c r="L48" s="81"/>
      <c r="M48" s="81"/>
      <c r="N48" s="81"/>
      <c r="O48" s="81"/>
      <c r="P48" s="81"/>
      <c r="Q48" s="1"/>
      <c r="R48" s="1" t="s">
        <v>43</v>
      </c>
      <c r="S48" s="5">
        <f>SUM(C48:P48)</f>
        <v>34</v>
      </c>
      <c r="T48" s="1"/>
      <c r="U48" s="5"/>
      <c r="V48" s="1"/>
      <c r="W48" s="5"/>
      <c r="X48" s="1"/>
      <c r="Y48" s="1"/>
    </row>
    <row r="49" spans="1:25" ht="12.75">
      <c r="A49" s="1" t="s">
        <v>4</v>
      </c>
      <c r="B49" s="1"/>
      <c r="C49" s="81"/>
      <c r="D49" s="81"/>
      <c r="E49" s="81"/>
      <c r="F49" s="81"/>
      <c r="G49" s="81"/>
      <c r="H49" s="81">
        <v>1</v>
      </c>
      <c r="I49" s="81"/>
      <c r="J49" s="81"/>
      <c r="K49" s="81"/>
      <c r="L49" s="81"/>
      <c r="M49" s="81"/>
      <c r="N49" s="81"/>
      <c r="O49" s="81"/>
      <c r="P49" s="81"/>
      <c r="Q49" s="1"/>
      <c r="R49" s="1" t="s">
        <v>49</v>
      </c>
      <c r="S49" s="5">
        <f>SUM(C49:P49)</f>
        <v>1</v>
      </c>
      <c r="T49" s="1" t="s">
        <v>8</v>
      </c>
      <c r="U49" s="5">
        <f>(COUNT(C45:P45)*6)-(S48+S49)</f>
        <v>19</v>
      </c>
      <c r="V49" s="1"/>
      <c r="W49" s="5"/>
      <c r="X49" s="1"/>
      <c r="Y49" s="1"/>
    </row>
    <row r="50" spans="1:25" ht="12.75">
      <c r="A50" s="1" t="s">
        <v>31</v>
      </c>
      <c r="B50" s="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1"/>
      <c r="R50" s="1" t="s">
        <v>5</v>
      </c>
      <c r="S50" s="5">
        <f>SUM(C50:P50)</f>
        <v>0</v>
      </c>
      <c r="T50" s="1"/>
      <c r="U50" s="5"/>
      <c r="V50" s="1"/>
      <c r="W50" s="5"/>
      <c r="X50" s="1"/>
      <c r="Y50" s="1"/>
    </row>
    <row r="51" spans="1:25" ht="12.75">
      <c r="A51" s="1" t="s">
        <v>6</v>
      </c>
      <c r="B51" s="1"/>
      <c r="C51" s="81">
        <f>IF(C47="","",IF(C47="Awarded Hme",12,IF(C47="Awarded Awy",0,IF(C47="Won",6,IF(C47="Draw",3,0))+C48+(C49/2)-C50)))</f>
        <v>12</v>
      </c>
      <c r="D51" s="81">
        <f>IF(D47="","",IF(D47="Awarded Hme",12,IF(D47="Awarded Awy",0,IF(D47="Won",6,IF(D47="Draw",3,0))+D48+(D49/2)-D50)))</f>
        <v>6</v>
      </c>
      <c r="E51" s="81">
        <f aca="true" t="shared" si="13" ref="E51:P51">IF(E47="","",IF(E47="Awarded Hme",12,IF(E47="Awarded Awy",0,IF(E47="Won",6,IF(E47="Draw",3,0))+E48+(E49/2)-E50)))</f>
        <v>12</v>
      </c>
      <c r="F51" s="81">
        <f t="shared" si="13"/>
        <v>9</v>
      </c>
      <c r="G51" s="81">
        <f t="shared" si="13"/>
        <v>11</v>
      </c>
      <c r="H51" s="81">
        <f t="shared" si="13"/>
        <v>9.5</v>
      </c>
      <c r="I51" s="81">
        <f t="shared" si="13"/>
        <v>3</v>
      </c>
      <c r="J51" s="81">
        <f t="shared" si="13"/>
        <v>10</v>
      </c>
      <c r="K51" s="81">
        <f t="shared" si="13"/>
        <v>1</v>
      </c>
      <c r="L51" s="81">
        <f t="shared" si="13"/>
      </c>
      <c r="M51" s="81">
        <f t="shared" si="13"/>
      </c>
      <c r="N51" s="81">
        <f t="shared" si="13"/>
      </c>
      <c r="O51" s="81">
        <f t="shared" si="13"/>
      </c>
      <c r="P51" s="81">
        <f t="shared" si="13"/>
      </c>
      <c r="Q51" s="1"/>
      <c r="R51" s="1" t="s">
        <v>6</v>
      </c>
      <c r="S51" s="5">
        <f>SUM(C51:P51)</f>
        <v>73.5</v>
      </c>
      <c r="T51" s="1"/>
      <c r="U51" s="5"/>
      <c r="V51" s="1"/>
      <c r="W51" s="5"/>
      <c r="X51" s="1"/>
      <c r="Y51" s="1"/>
    </row>
    <row r="52" spans="1:2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8" thickBot="1">
      <c r="A53" s="226" t="str">
        <f ca="1">+RIGHT(CELL("filename",A1),LEN(CELL("filename",A1))-FIND("]",CELL("filename",A1)))&amp;" Away"</f>
        <v>Dynamos Away</v>
      </c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69"/>
    </row>
    <row r="54" spans="1:25" ht="13.5" thickBot="1">
      <c r="A54" s="172" t="s">
        <v>75</v>
      </c>
      <c r="B54" s="173" t="s">
        <v>74</v>
      </c>
      <c r="C54" s="93">
        <v>45189</v>
      </c>
      <c r="D54" s="93">
        <v>45203</v>
      </c>
      <c r="E54" s="93">
        <v>45224</v>
      </c>
      <c r="F54" s="93">
        <v>45245</v>
      </c>
      <c r="G54" s="93">
        <v>45258</v>
      </c>
      <c r="H54" s="93">
        <v>45307</v>
      </c>
      <c r="I54" s="93">
        <v>45329</v>
      </c>
      <c r="J54" s="93">
        <v>45343</v>
      </c>
      <c r="K54" s="93">
        <v>45363</v>
      </c>
      <c r="L54" s="93"/>
      <c r="M54" s="93"/>
      <c r="N54" s="164"/>
      <c r="O54" s="164"/>
      <c r="P54" s="164"/>
      <c r="Q54" s="1"/>
      <c r="R54" s="156" t="s">
        <v>11</v>
      </c>
      <c r="S54" s="5"/>
      <c r="T54" s="228" t="s">
        <v>35</v>
      </c>
      <c r="U54" s="229"/>
      <c r="V54" s="228" t="s">
        <v>2</v>
      </c>
      <c r="W54" s="229"/>
      <c r="X54" s="156" t="s">
        <v>38</v>
      </c>
      <c r="Y54" s="14"/>
    </row>
    <row r="55" spans="1:25" ht="13.5" thickBot="1">
      <c r="A55" s="174" t="str">
        <f ca="1">+RIGHT(CELL("filename",A1),LEN(CELL("filename",A1))-FIND("]",CELL("filename",A1)))</f>
        <v>Dynamos</v>
      </c>
      <c r="B55" s="6" t="s">
        <v>10</v>
      </c>
      <c r="C55" s="6" t="s">
        <v>210</v>
      </c>
      <c r="D55" s="6" t="s">
        <v>211</v>
      </c>
      <c r="E55" s="6" t="s">
        <v>212</v>
      </c>
      <c r="F55" s="6" t="s">
        <v>214</v>
      </c>
      <c r="G55" s="6" t="s">
        <v>215</v>
      </c>
      <c r="H55" s="6" t="s">
        <v>213</v>
      </c>
      <c r="I55" s="6" t="s">
        <v>217</v>
      </c>
      <c r="J55" s="6" t="s">
        <v>218</v>
      </c>
      <c r="K55" s="6" t="s">
        <v>233</v>
      </c>
      <c r="L55" s="151"/>
      <c r="M55" s="93"/>
      <c r="N55" s="6"/>
      <c r="O55" s="6"/>
      <c r="P55" s="6"/>
      <c r="Q55" s="1"/>
      <c r="R55" s="10" t="s">
        <v>2</v>
      </c>
      <c r="S55" s="5"/>
      <c r="T55" s="7" t="s">
        <v>36</v>
      </c>
      <c r="U55" s="9" t="s">
        <v>48</v>
      </c>
      <c r="V55" s="7" t="s">
        <v>36</v>
      </c>
      <c r="W55" s="9" t="s">
        <v>48</v>
      </c>
      <c r="X55" s="10" t="s">
        <v>25</v>
      </c>
      <c r="Y55" s="14"/>
    </row>
    <row r="56" spans="1:25" ht="12.75">
      <c r="A56" s="171" t="s">
        <v>123</v>
      </c>
      <c r="B56" s="82" t="s">
        <v>76</v>
      </c>
      <c r="C56" s="11">
        <v>33</v>
      </c>
      <c r="D56" s="12">
        <v>35</v>
      </c>
      <c r="E56" s="12">
        <v>42</v>
      </c>
      <c r="F56" s="12"/>
      <c r="G56" s="12">
        <v>37</v>
      </c>
      <c r="H56" s="12"/>
      <c r="I56" s="12">
        <v>43</v>
      </c>
      <c r="J56" s="12"/>
      <c r="K56" s="12">
        <v>44</v>
      </c>
      <c r="L56" s="12"/>
      <c r="M56" s="11"/>
      <c r="N56" s="12"/>
      <c r="O56" s="12"/>
      <c r="P56" s="74"/>
      <c r="Q56" s="122"/>
      <c r="R56" s="71">
        <f aca="true" t="shared" si="14" ref="R56:R95">IF((COUNT(C56:P56))&lt;1,"",(AVERAGE(C56:P56)))</f>
        <v>39</v>
      </c>
      <c r="S56" s="123"/>
      <c r="T56" s="108">
        <f aca="true" t="shared" si="15" ref="T56:T94">IF((COUNT(C56:P56))&lt;1,"",IF(B56="F"," ",MAX(C56:P56)))</f>
        <v>44</v>
      </c>
      <c r="U56" s="109" t="str">
        <f aca="true" t="shared" si="16" ref="U56:U94">IF((COUNT(C56:P56))&lt;1,"",IF(B56="F",MAX(C56:P56)," "))</f>
        <v> </v>
      </c>
      <c r="V56" s="124">
        <f>IF(B56="F"," ",IF(COUNTA(C56:P56)&gt;=6,R56," "))</f>
        <v>39</v>
      </c>
      <c r="W56" s="125" t="str">
        <f>IF(B56="F",IF(COUNTA(C56:P56)&gt;=6,R56," ")," ")</f>
        <v> </v>
      </c>
      <c r="X56" s="112">
        <f aca="true" t="shared" si="17" ref="X56:X94">IF((COUNT(C56:P56))&lt;1,"",(COUNT(C56:P56)))</f>
        <v>6</v>
      </c>
      <c r="Y56" s="16"/>
    </row>
    <row r="57" spans="1:25" ht="12.75">
      <c r="A57" s="166" t="s">
        <v>134</v>
      </c>
      <c r="B57" s="167" t="s">
        <v>76</v>
      </c>
      <c r="C57" s="12"/>
      <c r="D57" s="12">
        <v>38</v>
      </c>
      <c r="E57" s="12">
        <v>39</v>
      </c>
      <c r="F57" s="12"/>
      <c r="G57" s="12"/>
      <c r="H57" s="12"/>
      <c r="I57" s="12"/>
      <c r="J57" s="12">
        <v>34</v>
      </c>
      <c r="K57" s="12">
        <v>42</v>
      </c>
      <c r="L57" s="12"/>
      <c r="M57" s="12"/>
      <c r="N57" s="12"/>
      <c r="O57" s="12"/>
      <c r="P57" s="12"/>
      <c r="Q57" s="1"/>
      <c r="R57" s="72">
        <f t="shared" si="14"/>
        <v>38.25</v>
      </c>
      <c r="S57" s="70"/>
      <c r="T57" s="113">
        <f t="shared" si="15"/>
        <v>42</v>
      </c>
      <c r="U57" s="114" t="str">
        <f t="shared" si="16"/>
        <v> </v>
      </c>
      <c r="V57" s="126" t="str">
        <f>IF(B57="F"," ",IF(COUNTA(C57:P57)&gt;=6,R57," "))</f>
        <v> </v>
      </c>
      <c r="W57" s="127" t="str">
        <f>IF(B57="F",IF(COUNTA(C57:P57)&gt;=6,R57," ")," ")</f>
        <v> </v>
      </c>
      <c r="X57" s="117">
        <f t="shared" si="17"/>
        <v>4</v>
      </c>
      <c r="Y57" s="14"/>
    </row>
    <row r="58" spans="1:25" ht="12.75">
      <c r="A58" s="168" t="s">
        <v>137</v>
      </c>
      <c r="B58" s="167" t="s">
        <v>37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"/>
      <c r="R58" s="72">
        <f t="shared" si="14"/>
      </c>
      <c r="S58" s="70"/>
      <c r="T58" s="113">
        <f t="shared" si="15"/>
      </c>
      <c r="U58" s="114">
        <f t="shared" si="16"/>
      </c>
      <c r="V58" s="126" t="str">
        <f aca="true" t="shared" si="18" ref="V58:V94">IF(B58="F"," ",IF(COUNTA(C58:P58)&gt;=6,R58," "))</f>
        <v> </v>
      </c>
      <c r="W58" s="127" t="str">
        <f aca="true" t="shared" si="19" ref="W58:W94">IF(B58="F",IF(COUNTA(C58:P58)&gt;=6,R58," ")," ")</f>
        <v> </v>
      </c>
      <c r="X58" s="117">
        <f t="shared" si="17"/>
      </c>
      <c r="Y58" s="14"/>
    </row>
    <row r="59" spans="1:25" ht="12.75">
      <c r="A59" s="166" t="s">
        <v>135</v>
      </c>
      <c r="B59" s="167" t="s">
        <v>76</v>
      </c>
      <c r="C59" s="12"/>
      <c r="D59" s="12"/>
      <c r="E59" s="12"/>
      <c r="F59" s="12"/>
      <c r="G59" s="12">
        <v>44</v>
      </c>
      <c r="H59" s="12">
        <v>40</v>
      </c>
      <c r="I59" s="12">
        <v>37</v>
      </c>
      <c r="J59" s="12"/>
      <c r="K59" s="12"/>
      <c r="L59" s="12"/>
      <c r="M59" s="12"/>
      <c r="N59" s="12"/>
      <c r="O59" s="12"/>
      <c r="P59" s="12"/>
      <c r="Q59" s="1"/>
      <c r="R59" s="72">
        <f t="shared" si="14"/>
        <v>40.333333333333336</v>
      </c>
      <c r="S59" s="70"/>
      <c r="T59" s="113">
        <f t="shared" si="15"/>
        <v>44</v>
      </c>
      <c r="U59" s="114" t="str">
        <f t="shared" si="16"/>
        <v> </v>
      </c>
      <c r="V59" s="126" t="str">
        <f t="shared" si="18"/>
        <v> </v>
      </c>
      <c r="W59" s="127" t="str">
        <f t="shared" si="19"/>
        <v> </v>
      </c>
      <c r="X59" s="117">
        <f t="shared" si="17"/>
        <v>3</v>
      </c>
      <c r="Y59" s="14"/>
    </row>
    <row r="60" spans="1:25" ht="12.75">
      <c r="A60" s="169" t="s">
        <v>131</v>
      </c>
      <c r="B60" s="170" t="s">
        <v>76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"/>
      <c r="R60" s="72">
        <f t="shared" si="14"/>
      </c>
      <c r="S60" s="70"/>
      <c r="T60" s="113">
        <f t="shared" si="15"/>
      </c>
      <c r="U60" s="114">
        <f t="shared" si="16"/>
      </c>
      <c r="V60" s="126" t="str">
        <f t="shared" si="18"/>
        <v> </v>
      </c>
      <c r="W60" s="127" t="str">
        <f t="shared" si="19"/>
        <v> </v>
      </c>
      <c r="X60" s="117">
        <f t="shared" si="17"/>
      </c>
      <c r="Y60" s="14"/>
    </row>
    <row r="61" spans="1:25" ht="12.75">
      <c r="A61" s="166" t="s">
        <v>142</v>
      </c>
      <c r="B61" s="167" t="s">
        <v>37</v>
      </c>
      <c r="C61" s="12"/>
      <c r="D61" s="12">
        <v>30</v>
      </c>
      <c r="E61" s="12">
        <v>36</v>
      </c>
      <c r="F61" s="12"/>
      <c r="G61" s="12"/>
      <c r="H61" s="12">
        <v>44</v>
      </c>
      <c r="I61" s="12">
        <v>32</v>
      </c>
      <c r="J61" s="12">
        <v>29</v>
      </c>
      <c r="K61" s="12"/>
      <c r="L61" s="12"/>
      <c r="M61" s="12"/>
      <c r="N61" s="12"/>
      <c r="O61" s="12"/>
      <c r="P61" s="12"/>
      <c r="Q61" s="1"/>
      <c r="R61" s="72">
        <f t="shared" si="14"/>
        <v>34.2</v>
      </c>
      <c r="S61" s="70"/>
      <c r="T61" s="113" t="str">
        <f t="shared" si="15"/>
        <v> </v>
      </c>
      <c r="U61" s="114">
        <f t="shared" si="16"/>
        <v>44</v>
      </c>
      <c r="V61" s="126" t="str">
        <f t="shared" si="18"/>
        <v> </v>
      </c>
      <c r="W61" s="127" t="str">
        <f t="shared" si="19"/>
        <v> </v>
      </c>
      <c r="X61" s="117">
        <f t="shared" si="17"/>
        <v>5</v>
      </c>
      <c r="Y61" s="14"/>
    </row>
    <row r="62" spans="1:25" ht="12.75">
      <c r="A62" s="166" t="s">
        <v>125</v>
      </c>
      <c r="B62" s="167" t="s">
        <v>76</v>
      </c>
      <c r="C62" s="12">
        <v>35</v>
      </c>
      <c r="D62" s="12"/>
      <c r="E62" s="12">
        <v>38</v>
      </c>
      <c r="F62" s="12">
        <v>36</v>
      </c>
      <c r="G62" s="12">
        <v>49</v>
      </c>
      <c r="H62" s="12">
        <v>40</v>
      </c>
      <c r="I62" s="12"/>
      <c r="J62" s="12">
        <v>25</v>
      </c>
      <c r="K62" s="12"/>
      <c r="L62" s="12"/>
      <c r="M62" s="12"/>
      <c r="N62" s="12"/>
      <c r="O62" s="12"/>
      <c r="P62" s="12"/>
      <c r="Q62" s="1"/>
      <c r="R62" s="72">
        <f t="shared" si="14"/>
        <v>37.166666666666664</v>
      </c>
      <c r="S62" s="70"/>
      <c r="T62" s="113">
        <f t="shared" si="15"/>
        <v>49</v>
      </c>
      <c r="U62" s="114" t="str">
        <f t="shared" si="16"/>
        <v> </v>
      </c>
      <c r="V62" s="126">
        <f t="shared" si="18"/>
        <v>37.166666666666664</v>
      </c>
      <c r="W62" s="127" t="str">
        <f t="shared" si="19"/>
        <v> </v>
      </c>
      <c r="X62" s="117">
        <f t="shared" si="17"/>
        <v>6</v>
      </c>
      <c r="Y62" s="14"/>
    </row>
    <row r="63" spans="1:25" ht="12.75">
      <c r="A63" s="166" t="s">
        <v>132</v>
      </c>
      <c r="B63" s="167" t="s">
        <v>76</v>
      </c>
      <c r="C63" s="12">
        <v>42</v>
      </c>
      <c r="D63" s="12"/>
      <c r="E63" s="12">
        <v>38</v>
      </c>
      <c r="F63" s="12">
        <v>37</v>
      </c>
      <c r="G63" s="12">
        <v>34</v>
      </c>
      <c r="H63" s="12"/>
      <c r="I63" s="12">
        <v>35</v>
      </c>
      <c r="J63" s="12"/>
      <c r="K63" s="12"/>
      <c r="L63" s="12"/>
      <c r="M63" s="12"/>
      <c r="N63" s="12"/>
      <c r="O63" s="12"/>
      <c r="P63" s="12"/>
      <c r="Q63" s="1"/>
      <c r="R63" s="72">
        <f t="shared" si="14"/>
        <v>37.2</v>
      </c>
      <c r="S63" s="70"/>
      <c r="T63" s="113">
        <f t="shared" si="15"/>
        <v>42</v>
      </c>
      <c r="U63" s="114" t="str">
        <f t="shared" si="16"/>
        <v> </v>
      </c>
      <c r="V63" s="126" t="str">
        <f t="shared" si="18"/>
        <v> </v>
      </c>
      <c r="W63" s="127" t="str">
        <f t="shared" si="19"/>
        <v> </v>
      </c>
      <c r="X63" s="117">
        <f t="shared" si="17"/>
        <v>5</v>
      </c>
      <c r="Y63" s="14"/>
    </row>
    <row r="64" spans="1:25" ht="12.75">
      <c r="A64" s="166" t="s">
        <v>127</v>
      </c>
      <c r="B64" s="167" t="s">
        <v>76</v>
      </c>
      <c r="C64" s="12"/>
      <c r="D64" s="12">
        <v>33</v>
      </c>
      <c r="E64" s="12"/>
      <c r="F64" s="12">
        <v>39</v>
      </c>
      <c r="G64" s="12">
        <v>37</v>
      </c>
      <c r="H64" s="12">
        <v>39</v>
      </c>
      <c r="I64" s="12">
        <v>30</v>
      </c>
      <c r="J64" s="12">
        <v>36</v>
      </c>
      <c r="K64" s="12">
        <v>38</v>
      </c>
      <c r="L64" s="12"/>
      <c r="M64" s="12"/>
      <c r="N64" s="12"/>
      <c r="O64" s="12"/>
      <c r="P64" s="12"/>
      <c r="Q64" s="1"/>
      <c r="R64" s="72">
        <f t="shared" si="14"/>
        <v>36</v>
      </c>
      <c r="S64" s="70"/>
      <c r="T64" s="113">
        <f t="shared" si="15"/>
        <v>39</v>
      </c>
      <c r="U64" s="114" t="str">
        <f t="shared" si="16"/>
        <v> </v>
      </c>
      <c r="V64" s="126">
        <f t="shared" si="18"/>
        <v>36</v>
      </c>
      <c r="W64" s="127" t="str">
        <f t="shared" si="19"/>
        <v> </v>
      </c>
      <c r="X64" s="117">
        <f t="shared" si="17"/>
        <v>7</v>
      </c>
      <c r="Y64" s="14"/>
    </row>
    <row r="65" spans="1:25" ht="12.75">
      <c r="A65" s="166" t="s">
        <v>129</v>
      </c>
      <c r="B65" s="167" t="s">
        <v>76</v>
      </c>
      <c r="C65" s="12">
        <v>35</v>
      </c>
      <c r="D65" s="12">
        <v>38</v>
      </c>
      <c r="E65" s="12">
        <v>38</v>
      </c>
      <c r="F65" s="12">
        <v>39</v>
      </c>
      <c r="G65" s="12">
        <v>37</v>
      </c>
      <c r="H65" s="12"/>
      <c r="I65" s="12">
        <v>40</v>
      </c>
      <c r="J65" s="12">
        <v>42</v>
      </c>
      <c r="K65" s="12">
        <v>39</v>
      </c>
      <c r="L65" s="12"/>
      <c r="M65" s="12"/>
      <c r="N65" s="12"/>
      <c r="O65" s="12"/>
      <c r="P65" s="12"/>
      <c r="Q65" s="1"/>
      <c r="R65" s="72">
        <f t="shared" si="14"/>
        <v>38.5</v>
      </c>
      <c r="S65" s="70"/>
      <c r="T65" s="113">
        <f t="shared" si="15"/>
        <v>42</v>
      </c>
      <c r="U65" s="114" t="str">
        <f t="shared" si="16"/>
        <v> </v>
      </c>
      <c r="V65" s="126">
        <f t="shared" si="18"/>
        <v>38.5</v>
      </c>
      <c r="W65" s="127" t="str">
        <f t="shared" si="19"/>
        <v> </v>
      </c>
      <c r="X65" s="117">
        <f t="shared" si="17"/>
        <v>8</v>
      </c>
      <c r="Y65" s="14"/>
    </row>
    <row r="66" spans="1:25" ht="12.75">
      <c r="A66" s="169" t="s">
        <v>139</v>
      </c>
      <c r="B66" s="170" t="s">
        <v>37</v>
      </c>
      <c r="C66" s="12">
        <v>40</v>
      </c>
      <c r="D66" s="12"/>
      <c r="E66" s="12">
        <v>42</v>
      </c>
      <c r="F66" s="12">
        <v>32</v>
      </c>
      <c r="G66" s="12"/>
      <c r="H66" s="12"/>
      <c r="I66" s="12"/>
      <c r="J66" s="12"/>
      <c r="K66" s="12">
        <v>33</v>
      </c>
      <c r="L66" s="12"/>
      <c r="M66" s="12"/>
      <c r="N66" s="12"/>
      <c r="O66" s="12"/>
      <c r="P66" s="12"/>
      <c r="Q66" s="1"/>
      <c r="R66" s="72">
        <f t="shared" si="14"/>
        <v>36.75</v>
      </c>
      <c r="S66" s="70"/>
      <c r="T66" s="113" t="str">
        <f t="shared" si="15"/>
        <v> </v>
      </c>
      <c r="U66" s="114">
        <f t="shared" si="16"/>
        <v>42</v>
      </c>
      <c r="V66" s="126" t="str">
        <f t="shared" si="18"/>
        <v> </v>
      </c>
      <c r="W66" s="127" t="str">
        <f t="shared" si="19"/>
        <v> </v>
      </c>
      <c r="X66" s="117">
        <f t="shared" si="17"/>
        <v>4</v>
      </c>
      <c r="Y66" s="14"/>
    </row>
    <row r="67" spans="1:25" ht="12.75">
      <c r="A67" s="168" t="s">
        <v>128</v>
      </c>
      <c r="B67" s="167" t="s">
        <v>76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"/>
      <c r="R67" s="72">
        <f t="shared" si="14"/>
      </c>
      <c r="S67" s="70"/>
      <c r="T67" s="113">
        <f t="shared" si="15"/>
      </c>
      <c r="U67" s="114">
        <f t="shared" si="16"/>
      </c>
      <c r="V67" s="126" t="str">
        <f t="shared" si="18"/>
        <v> </v>
      </c>
      <c r="W67" s="127" t="str">
        <f t="shared" si="19"/>
        <v> </v>
      </c>
      <c r="X67" s="117">
        <f t="shared" si="17"/>
      </c>
      <c r="Y67" s="14"/>
    </row>
    <row r="68" spans="1:25" ht="12.75">
      <c r="A68" s="166" t="s">
        <v>141</v>
      </c>
      <c r="B68" s="167" t="s">
        <v>37</v>
      </c>
      <c r="C68" s="12"/>
      <c r="D68" s="12"/>
      <c r="E68" s="12">
        <v>36</v>
      </c>
      <c r="F68" s="12"/>
      <c r="G68" s="12">
        <v>34</v>
      </c>
      <c r="H68" s="12"/>
      <c r="I68" s="12"/>
      <c r="J68" s="12"/>
      <c r="K68" s="12"/>
      <c r="L68" s="12"/>
      <c r="M68" s="12"/>
      <c r="N68" s="12"/>
      <c r="O68" s="12"/>
      <c r="P68" s="12"/>
      <c r="Q68" s="1"/>
      <c r="R68" s="72">
        <f t="shared" si="14"/>
        <v>35</v>
      </c>
      <c r="S68" s="70"/>
      <c r="T68" s="113" t="str">
        <f t="shared" si="15"/>
        <v> </v>
      </c>
      <c r="U68" s="114">
        <f t="shared" si="16"/>
        <v>36</v>
      </c>
      <c r="V68" s="126" t="str">
        <f t="shared" si="18"/>
        <v> </v>
      </c>
      <c r="W68" s="127" t="str">
        <f t="shared" si="19"/>
        <v> </v>
      </c>
      <c r="X68" s="117">
        <f t="shared" si="17"/>
        <v>2</v>
      </c>
      <c r="Y68" s="14"/>
    </row>
    <row r="69" spans="1:25" ht="12.75">
      <c r="A69" s="166" t="s">
        <v>261</v>
      </c>
      <c r="B69" s="167"/>
      <c r="C69" s="12"/>
      <c r="D69" s="12">
        <v>32</v>
      </c>
      <c r="E69" s="12"/>
      <c r="F69" s="12"/>
      <c r="G69" s="12">
        <v>36</v>
      </c>
      <c r="H69" s="12"/>
      <c r="I69" s="12"/>
      <c r="J69" s="12"/>
      <c r="K69" s="12"/>
      <c r="L69" s="12"/>
      <c r="M69" s="12"/>
      <c r="N69" s="12"/>
      <c r="O69" s="12"/>
      <c r="P69" s="12"/>
      <c r="Q69" s="1"/>
      <c r="R69" s="72">
        <f t="shared" si="14"/>
        <v>34</v>
      </c>
      <c r="S69" s="70"/>
      <c r="T69" s="113">
        <f t="shared" si="15"/>
        <v>36</v>
      </c>
      <c r="U69" s="114" t="str">
        <f t="shared" si="16"/>
        <v> </v>
      </c>
      <c r="V69" s="126" t="str">
        <f t="shared" si="18"/>
        <v> </v>
      </c>
      <c r="W69" s="127" t="str">
        <f t="shared" si="19"/>
        <v> </v>
      </c>
      <c r="X69" s="117">
        <f t="shared" si="17"/>
        <v>2</v>
      </c>
      <c r="Y69" s="14"/>
    </row>
    <row r="70" spans="1:25" ht="12.75">
      <c r="A70" s="169" t="s">
        <v>140</v>
      </c>
      <c r="B70" s="170" t="s">
        <v>37</v>
      </c>
      <c r="C70" s="12">
        <v>33</v>
      </c>
      <c r="D70" s="12"/>
      <c r="E70" s="12"/>
      <c r="F70" s="12">
        <v>32</v>
      </c>
      <c r="G70" s="12"/>
      <c r="H70" s="12">
        <v>31</v>
      </c>
      <c r="I70" s="12">
        <v>38</v>
      </c>
      <c r="J70" s="12">
        <v>26</v>
      </c>
      <c r="K70" s="12">
        <v>34</v>
      </c>
      <c r="L70" s="12"/>
      <c r="M70" s="12"/>
      <c r="N70" s="12"/>
      <c r="O70" s="12"/>
      <c r="P70" s="12"/>
      <c r="Q70" s="1"/>
      <c r="R70" s="72">
        <f t="shared" si="14"/>
        <v>32.333333333333336</v>
      </c>
      <c r="S70" s="70"/>
      <c r="T70" s="113" t="str">
        <f t="shared" si="15"/>
        <v> </v>
      </c>
      <c r="U70" s="114">
        <f t="shared" si="16"/>
        <v>38</v>
      </c>
      <c r="V70" s="126" t="str">
        <f t="shared" si="18"/>
        <v> </v>
      </c>
      <c r="W70" s="127">
        <f t="shared" si="19"/>
        <v>32.333333333333336</v>
      </c>
      <c r="X70" s="117">
        <f t="shared" si="17"/>
        <v>6</v>
      </c>
      <c r="Y70" s="14"/>
    </row>
    <row r="71" spans="1:25" ht="12.75">
      <c r="A71" s="169" t="s">
        <v>130</v>
      </c>
      <c r="B71" s="170" t="s">
        <v>76</v>
      </c>
      <c r="C71" s="12">
        <v>31</v>
      </c>
      <c r="D71" s="12">
        <v>36</v>
      </c>
      <c r="E71" s="12">
        <v>35</v>
      </c>
      <c r="F71" s="12">
        <v>37</v>
      </c>
      <c r="G71" s="12"/>
      <c r="H71" s="12">
        <v>40</v>
      </c>
      <c r="I71" s="12">
        <v>32</v>
      </c>
      <c r="J71" s="12"/>
      <c r="K71" s="12">
        <v>40</v>
      </c>
      <c r="L71" s="12"/>
      <c r="M71" s="12"/>
      <c r="N71" s="12"/>
      <c r="O71" s="12"/>
      <c r="P71" s="12"/>
      <c r="Q71" s="1"/>
      <c r="R71" s="72">
        <f t="shared" si="14"/>
        <v>35.857142857142854</v>
      </c>
      <c r="S71" s="70"/>
      <c r="T71" s="113">
        <f t="shared" si="15"/>
        <v>40</v>
      </c>
      <c r="U71" s="114" t="str">
        <f t="shared" si="16"/>
        <v> </v>
      </c>
      <c r="V71" s="126">
        <f t="shared" si="18"/>
        <v>35.857142857142854</v>
      </c>
      <c r="W71" s="127" t="str">
        <f t="shared" si="19"/>
        <v> </v>
      </c>
      <c r="X71" s="117">
        <f t="shared" si="17"/>
        <v>7</v>
      </c>
      <c r="Y71" s="14"/>
    </row>
    <row r="72" spans="1:25" ht="12.75">
      <c r="A72" s="166" t="s">
        <v>126</v>
      </c>
      <c r="B72" s="167" t="s">
        <v>76</v>
      </c>
      <c r="C72" s="12">
        <v>38</v>
      </c>
      <c r="D72" s="12">
        <v>35</v>
      </c>
      <c r="E72" s="12">
        <v>40</v>
      </c>
      <c r="F72" s="12">
        <v>42</v>
      </c>
      <c r="G72" s="12">
        <v>44</v>
      </c>
      <c r="H72" s="12">
        <v>42</v>
      </c>
      <c r="I72" s="12"/>
      <c r="J72" s="12">
        <v>27</v>
      </c>
      <c r="K72" s="12">
        <v>32</v>
      </c>
      <c r="L72" s="12"/>
      <c r="M72" s="12"/>
      <c r="N72" s="12"/>
      <c r="O72" s="12"/>
      <c r="P72" s="12"/>
      <c r="Q72" s="1"/>
      <c r="R72" s="72">
        <f t="shared" si="14"/>
        <v>37.5</v>
      </c>
      <c r="S72" s="70"/>
      <c r="T72" s="113">
        <f t="shared" si="15"/>
        <v>44</v>
      </c>
      <c r="U72" s="114" t="str">
        <f t="shared" si="16"/>
        <v> </v>
      </c>
      <c r="V72" s="126">
        <f t="shared" si="18"/>
        <v>37.5</v>
      </c>
      <c r="W72" s="127" t="str">
        <f t="shared" si="19"/>
        <v> </v>
      </c>
      <c r="X72" s="117">
        <f t="shared" si="17"/>
        <v>8</v>
      </c>
      <c r="Y72" s="14"/>
    </row>
    <row r="73" spans="1:25" ht="12.75">
      <c r="A73" s="166" t="s">
        <v>138</v>
      </c>
      <c r="B73" s="167" t="s">
        <v>37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"/>
      <c r="R73" s="72">
        <f t="shared" si="14"/>
      </c>
      <c r="S73" s="70"/>
      <c r="T73" s="113">
        <f t="shared" si="15"/>
      </c>
      <c r="U73" s="114">
        <f t="shared" si="16"/>
      </c>
      <c r="V73" s="126" t="str">
        <f t="shared" si="18"/>
        <v> </v>
      </c>
      <c r="W73" s="127" t="str">
        <f t="shared" si="19"/>
        <v> </v>
      </c>
      <c r="X73" s="117">
        <f t="shared" si="17"/>
      </c>
      <c r="Y73" s="14"/>
    </row>
    <row r="74" spans="1:25" ht="12.75">
      <c r="A74" s="166" t="s">
        <v>133</v>
      </c>
      <c r="B74" s="167" t="s">
        <v>76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"/>
      <c r="R74" s="72">
        <f t="shared" si="14"/>
      </c>
      <c r="S74" s="70"/>
      <c r="T74" s="113">
        <f t="shared" si="15"/>
      </c>
      <c r="U74" s="114">
        <f t="shared" si="16"/>
      </c>
      <c r="V74" s="126" t="str">
        <f t="shared" si="18"/>
        <v> </v>
      </c>
      <c r="W74" s="127" t="str">
        <f t="shared" si="19"/>
        <v> </v>
      </c>
      <c r="X74" s="117">
        <f t="shared" si="17"/>
      </c>
      <c r="Y74" s="14"/>
    </row>
    <row r="75" spans="1:25" ht="12.75" customHeight="1">
      <c r="A75" s="166" t="s">
        <v>274</v>
      </c>
      <c r="B75" s="167" t="s">
        <v>76</v>
      </c>
      <c r="C75" s="12"/>
      <c r="D75" s="12"/>
      <c r="E75" s="12"/>
      <c r="F75" s="12"/>
      <c r="G75" s="12">
        <v>29</v>
      </c>
      <c r="H75" s="12">
        <v>28</v>
      </c>
      <c r="I75" s="12">
        <v>40</v>
      </c>
      <c r="J75" s="12">
        <v>41</v>
      </c>
      <c r="K75" s="12">
        <v>29</v>
      </c>
      <c r="L75" s="12"/>
      <c r="M75" s="12"/>
      <c r="N75" s="12"/>
      <c r="O75" s="12"/>
      <c r="P75" s="12"/>
      <c r="Q75" s="1"/>
      <c r="R75" s="72">
        <f t="shared" si="14"/>
        <v>33.4</v>
      </c>
      <c r="S75" s="70"/>
      <c r="T75" s="113">
        <f t="shared" si="15"/>
        <v>41</v>
      </c>
      <c r="U75" s="114" t="str">
        <f t="shared" si="16"/>
        <v> </v>
      </c>
      <c r="V75" s="126" t="str">
        <f t="shared" si="18"/>
        <v> </v>
      </c>
      <c r="W75" s="127" t="str">
        <f t="shared" si="19"/>
        <v> </v>
      </c>
      <c r="X75" s="117">
        <f t="shared" si="17"/>
        <v>5</v>
      </c>
      <c r="Y75" s="14"/>
    </row>
    <row r="76" spans="1:25" ht="12.75" customHeight="1">
      <c r="A76" s="166" t="s">
        <v>136</v>
      </c>
      <c r="B76" s="167" t="s">
        <v>37</v>
      </c>
      <c r="C76" s="12">
        <v>20</v>
      </c>
      <c r="D76" s="12">
        <v>27</v>
      </c>
      <c r="E76" s="12"/>
      <c r="F76" s="12">
        <v>38</v>
      </c>
      <c r="G76" s="12"/>
      <c r="H76" s="12">
        <v>38</v>
      </c>
      <c r="I76" s="12"/>
      <c r="J76" s="12">
        <v>30</v>
      </c>
      <c r="K76" s="12"/>
      <c r="L76" s="12"/>
      <c r="M76" s="12"/>
      <c r="N76" s="12"/>
      <c r="O76" s="12"/>
      <c r="P76" s="12"/>
      <c r="Q76" s="1"/>
      <c r="R76" s="72">
        <f t="shared" si="14"/>
        <v>30.6</v>
      </c>
      <c r="S76" s="70"/>
      <c r="T76" s="113" t="str">
        <f t="shared" si="15"/>
        <v> </v>
      </c>
      <c r="U76" s="114">
        <f t="shared" si="16"/>
        <v>38</v>
      </c>
      <c r="V76" s="126" t="str">
        <f t="shared" si="18"/>
        <v> </v>
      </c>
      <c r="W76" s="127" t="str">
        <f t="shared" si="19"/>
        <v> </v>
      </c>
      <c r="X76" s="117">
        <f t="shared" si="17"/>
        <v>5</v>
      </c>
      <c r="Y76" s="14"/>
    </row>
    <row r="77" spans="1:25" ht="12.75" customHeight="1" thickBot="1">
      <c r="A77" s="94" t="s">
        <v>124</v>
      </c>
      <c r="B77" s="82" t="s">
        <v>76</v>
      </c>
      <c r="C77" s="12">
        <v>43</v>
      </c>
      <c r="D77" s="12">
        <v>38</v>
      </c>
      <c r="E77" s="12"/>
      <c r="F77" s="12">
        <v>38</v>
      </c>
      <c r="G77" s="12"/>
      <c r="H77" s="12">
        <v>41</v>
      </c>
      <c r="I77" s="12">
        <v>44</v>
      </c>
      <c r="J77" s="12">
        <v>39</v>
      </c>
      <c r="K77" s="12">
        <v>51</v>
      </c>
      <c r="L77" s="12"/>
      <c r="M77" s="12"/>
      <c r="N77" s="12"/>
      <c r="O77" s="12"/>
      <c r="P77" s="12"/>
      <c r="Q77" s="1"/>
      <c r="R77" s="72">
        <f t="shared" si="14"/>
        <v>42</v>
      </c>
      <c r="S77" s="70"/>
      <c r="T77" s="113">
        <f t="shared" si="15"/>
        <v>51</v>
      </c>
      <c r="U77" s="114" t="str">
        <f t="shared" si="16"/>
        <v> </v>
      </c>
      <c r="V77" s="126">
        <f t="shared" si="18"/>
        <v>42</v>
      </c>
      <c r="W77" s="127" t="str">
        <f t="shared" si="19"/>
        <v> </v>
      </c>
      <c r="X77" s="117">
        <f t="shared" si="17"/>
        <v>7</v>
      </c>
      <c r="Y77" s="14"/>
    </row>
    <row r="78" spans="1:25" ht="12.75" customHeight="1" hidden="1">
      <c r="A78" s="96"/>
      <c r="B78" s="8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"/>
      <c r="R78" s="72">
        <f t="shared" si="14"/>
      </c>
      <c r="S78" s="70"/>
      <c r="T78" s="113">
        <f t="shared" si="15"/>
      </c>
      <c r="U78" s="114">
        <f t="shared" si="16"/>
      </c>
      <c r="V78" s="126" t="str">
        <f t="shared" si="18"/>
        <v> </v>
      </c>
      <c r="W78" s="127" t="str">
        <f t="shared" si="19"/>
        <v> </v>
      </c>
      <c r="X78" s="117">
        <f t="shared" si="17"/>
      </c>
      <c r="Y78" s="14"/>
    </row>
    <row r="79" spans="1:25" ht="12.75" customHeight="1" hidden="1">
      <c r="A79" s="94"/>
      <c r="B79" s="8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"/>
      <c r="R79" s="72">
        <f t="shared" si="14"/>
      </c>
      <c r="S79" s="70"/>
      <c r="T79" s="113">
        <f t="shared" si="15"/>
      </c>
      <c r="U79" s="114">
        <f t="shared" si="16"/>
      </c>
      <c r="V79" s="126" t="str">
        <f t="shared" si="18"/>
        <v> </v>
      </c>
      <c r="W79" s="127" t="str">
        <f t="shared" si="19"/>
        <v> </v>
      </c>
      <c r="X79" s="117">
        <f t="shared" si="17"/>
      </c>
      <c r="Y79" s="14"/>
    </row>
    <row r="80" spans="1:25" ht="12.75" customHeight="1" hidden="1">
      <c r="A80" s="15"/>
      <c r="B80" s="1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"/>
      <c r="R80" s="72">
        <f t="shared" si="14"/>
      </c>
      <c r="S80" s="70"/>
      <c r="T80" s="113">
        <f t="shared" si="15"/>
      </c>
      <c r="U80" s="114">
        <f t="shared" si="16"/>
      </c>
      <c r="V80" s="126" t="str">
        <f t="shared" si="18"/>
        <v> </v>
      </c>
      <c r="W80" s="127" t="str">
        <f t="shared" si="19"/>
        <v> </v>
      </c>
      <c r="X80" s="117">
        <f t="shared" si="17"/>
      </c>
      <c r="Y80" s="14"/>
    </row>
    <row r="81" spans="1:25" ht="12.75" customHeight="1" hidden="1">
      <c r="A81" s="15"/>
      <c r="B81" s="1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"/>
      <c r="R81" s="72">
        <f t="shared" si="14"/>
      </c>
      <c r="S81" s="70"/>
      <c r="T81" s="113">
        <f t="shared" si="15"/>
      </c>
      <c r="U81" s="114">
        <f t="shared" si="16"/>
      </c>
      <c r="V81" s="126" t="str">
        <f t="shared" si="18"/>
        <v> </v>
      </c>
      <c r="W81" s="127" t="str">
        <f t="shared" si="19"/>
        <v> </v>
      </c>
      <c r="X81" s="117">
        <f t="shared" si="17"/>
      </c>
      <c r="Y81" s="14"/>
    </row>
    <row r="82" spans="1:25" ht="12.75" customHeight="1" hidden="1">
      <c r="A82" s="15"/>
      <c r="B82" s="1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"/>
      <c r="R82" s="72">
        <f t="shared" si="14"/>
      </c>
      <c r="S82" s="70"/>
      <c r="T82" s="113">
        <f t="shared" si="15"/>
      </c>
      <c r="U82" s="114">
        <f t="shared" si="16"/>
      </c>
      <c r="V82" s="126" t="str">
        <f t="shared" si="18"/>
        <v> </v>
      </c>
      <c r="W82" s="127" t="str">
        <f t="shared" si="19"/>
        <v> </v>
      </c>
      <c r="X82" s="117">
        <f t="shared" si="17"/>
      </c>
      <c r="Y82" s="14"/>
    </row>
    <row r="83" spans="1:25" ht="12.75" customHeight="1" hidden="1">
      <c r="A83" s="15"/>
      <c r="B83" s="1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"/>
      <c r="R83" s="72">
        <f t="shared" si="14"/>
      </c>
      <c r="S83" s="70"/>
      <c r="T83" s="113">
        <f t="shared" si="15"/>
      </c>
      <c r="U83" s="114">
        <f t="shared" si="16"/>
      </c>
      <c r="V83" s="126" t="str">
        <f t="shared" si="18"/>
        <v> </v>
      </c>
      <c r="W83" s="127" t="str">
        <f t="shared" si="19"/>
        <v> </v>
      </c>
      <c r="X83" s="117">
        <f t="shared" si="17"/>
      </c>
      <c r="Y83" s="14"/>
    </row>
    <row r="84" spans="1:25" ht="12.75" customHeight="1" hidden="1">
      <c r="A84" s="15"/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"/>
      <c r="R84" s="72">
        <f t="shared" si="14"/>
      </c>
      <c r="S84" s="70"/>
      <c r="T84" s="113">
        <f t="shared" si="15"/>
      </c>
      <c r="U84" s="114">
        <f t="shared" si="16"/>
      </c>
      <c r="V84" s="126" t="str">
        <f t="shared" si="18"/>
        <v> </v>
      </c>
      <c r="W84" s="127" t="str">
        <f t="shared" si="19"/>
        <v> </v>
      </c>
      <c r="X84" s="117">
        <f t="shared" si="17"/>
      </c>
      <c r="Y84" s="14"/>
    </row>
    <row r="85" spans="1:25" ht="12.75" customHeight="1" hidden="1">
      <c r="A85" s="15"/>
      <c r="B85" s="1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"/>
      <c r="R85" s="72">
        <f t="shared" si="14"/>
      </c>
      <c r="S85" s="70"/>
      <c r="T85" s="113">
        <f t="shared" si="15"/>
      </c>
      <c r="U85" s="114">
        <f t="shared" si="16"/>
      </c>
      <c r="V85" s="126" t="str">
        <f t="shared" si="18"/>
        <v> </v>
      </c>
      <c r="W85" s="127" t="str">
        <f t="shared" si="19"/>
        <v> </v>
      </c>
      <c r="X85" s="117">
        <f t="shared" si="17"/>
      </c>
      <c r="Y85" s="14"/>
    </row>
    <row r="86" spans="1:25" ht="12.75" customHeight="1" hidden="1">
      <c r="A86" s="15"/>
      <c r="B86" s="1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"/>
      <c r="R86" s="72">
        <f t="shared" si="14"/>
      </c>
      <c r="S86" s="70"/>
      <c r="T86" s="113">
        <f t="shared" si="15"/>
      </c>
      <c r="U86" s="114">
        <f t="shared" si="16"/>
      </c>
      <c r="V86" s="126" t="str">
        <f t="shared" si="18"/>
        <v> </v>
      </c>
      <c r="W86" s="127" t="str">
        <f t="shared" si="19"/>
        <v> </v>
      </c>
      <c r="X86" s="117">
        <f t="shared" si="17"/>
      </c>
      <c r="Y86" s="14"/>
    </row>
    <row r="87" spans="1:25" ht="12.75" customHeight="1" hidden="1">
      <c r="A87" s="15"/>
      <c r="B87" s="1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"/>
      <c r="R87" s="72">
        <f t="shared" si="14"/>
      </c>
      <c r="S87" s="70"/>
      <c r="T87" s="113">
        <f t="shared" si="15"/>
      </c>
      <c r="U87" s="114">
        <f t="shared" si="16"/>
      </c>
      <c r="V87" s="126" t="str">
        <f t="shared" si="18"/>
        <v> </v>
      </c>
      <c r="W87" s="127" t="str">
        <f t="shared" si="19"/>
        <v> </v>
      </c>
      <c r="X87" s="117">
        <f t="shared" si="17"/>
      </c>
      <c r="Y87" s="14"/>
    </row>
    <row r="88" spans="1:25" ht="12.75" customHeight="1" hidden="1">
      <c r="A88" s="15"/>
      <c r="B88" s="1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"/>
      <c r="R88" s="72">
        <f t="shared" si="14"/>
      </c>
      <c r="S88" s="70"/>
      <c r="T88" s="113">
        <f t="shared" si="15"/>
      </c>
      <c r="U88" s="114">
        <f t="shared" si="16"/>
      </c>
      <c r="V88" s="126" t="str">
        <f t="shared" si="18"/>
        <v> </v>
      </c>
      <c r="W88" s="127" t="str">
        <f t="shared" si="19"/>
        <v> </v>
      </c>
      <c r="X88" s="117">
        <f t="shared" si="17"/>
      </c>
      <c r="Y88" s="14"/>
    </row>
    <row r="89" spans="1:25" ht="12.75" customHeight="1" hidden="1">
      <c r="A89" s="15"/>
      <c r="B89" s="1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"/>
      <c r="R89" s="72">
        <f t="shared" si="14"/>
      </c>
      <c r="S89" s="70"/>
      <c r="T89" s="113">
        <f t="shared" si="15"/>
      </c>
      <c r="U89" s="114">
        <f t="shared" si="16"/>
      </c>
      <c r="V89" s="126" t="str">
        <f t="shared" si="18"/>
        <v> </v>
      </c>
      <c r="W89" s="127" t="str">
        <f t="shared" si="19"/>
        <v> </v>
      </c>
      <c r="X89" s="117">
        <f t="shared" si="17"/>
      </c>
      <c r="Y89" s="14"/>
    </row>
    <row r="90" spans="1:25" ht="12.75" customHeight="1" hidden="1">
      <c r="A90" s="15"/>
      <c r="B90" s="1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"/>
      <c r="R90" s="72">
        <f t="shared" si="14"/>
      </c>
      <c r="S90" s="70"/>
      <c r="T90" s="113">
        <f t="shared" si="15"/>
      </c>
      <c r="U90" s="114">
        <f t="shared" si="16"/>
      </c>
      <c r="V90" s="126" t="str">
        <f t="shared" si="18"/>
        <v> </v>
      </c>
      <c r="W90" s="127" t="str">
        <f t="shared" si="19"/>
        <v> </v>
      </c>
      <c r="X90" s="117">
        <f t="shared" si="17"/>
      </c>
      <c r="Y90" s="14"/>
    </row>
    <row r="91" spans="1:25" ht="12.75" customHeight="1" hidden="1">
      <c r="A91" s="15"/>
      <c r="B91" s="1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"/>
      <c r="R91" s="72">
        <f t="shared" si="14"/>
      </c>
      <c r="S91" s="70"/>
      <c r="T91" s="113">
        <f t="shared" si="15"/>
      </c>
      <c r="U91" s="114">
        <f t="shared" si="16"/>
      </c>
      <c r="V91" s="126" t="str">
        <f t="shared" si="18"/>
        <v> </v>
      </c>
      <c r="W91" s="127" t="str">
        <f t="shared" si="19"/>
        <v> </v>
      </c>
      <c r="X91" s="117">
        <f t="shared" si="17"/>
      </c>
      <c r="Y91" s="14"/>
    </row>
    <row r="92" spans="1:25" ht="12.75" customHeight="1" hidden="1">
      <c r="A92" s="15"/>
      <c r="B92" s="1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"/>
      <c r="R92" s="72">
        <f t="shared" si="14"/>
      </c>
      <c r="S92" s="70"/>
      <c r="T92" s="113">
        <f t="shared" si="15"/>
      </c>
      <c r="U92" s="114">
        <f t="shared" si="16"/>
      </c>
      <c r="V92" s="126" t="str">
        <f t="shared" si="18"/>
        <v> </v>
      </c>
      <c r="W92" s="127" t="str">
        <f t="shared" si="19"/>
        <v> </v>
      </c>
      <c r="X92" s="117">
        <f t="shared" si="17"/>
      </c>
      <c r="Y92" s="14"/>
    </row>
    <row r="93" spans="1:25" ht="12.75" customHeight="1" hidden="1">
      <c r="A93" s="15"/>
      <c r="B93" s="1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"/>
      <c r="R93" s="72">
        <f t="shared" si="14"/>
      </c>
      <c r="S93" s="70"/>
      <c r="T93" s="113">
        <f t="shared" si="15"/>
      </c>
      <c r="U93" s="114">
        <f t="shared" si="16"/>
      </c>
      <c r="V93" s="126" t="str">
        <f t="shared" si="18"/>
        <v> </v>
      </c>
      <c r="W93" s="127" t="str">
        <f t="shared" si="19"/>
        <v> </v>
      </c>
      <c r="X93" s="117">
        <f t="shared" si="17"/>
      </c>
      <c r="Y93" s="14"/>
    </row>
    <row r="94" spans="1:25" ht="13.5" customHeight="1" hidden="1" thickBot="1">
      <c r="A94" s="15"/>
      <c r="B94" s="1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"/>
      <c r="R94" s="73">
        <f t="shared" si="14"/>
      </c>
      <c r="S94" s="70"/>
      <c r="T94" s="118">
        <f t="shared" si="15"/>
      </c>
      <c r="U94" s="119">
        <f t="shared" si="16"/>
      </c>
      <c r="V94" s="126" t="str">
        <f t="shared" si="18"/>
        <v> </v>
      </c>
      <c r="W94" s="127" t="str">
        <f t="shared" si="19"/>
        <v> </v>
      </c>
      <c r="X94" s="120">
        <f t="shared" si="17"/>
      </c>
      <c r="Y94" s="14"/>
    </row>
    <row r="95" spans="1:25" ht="13.5" thickBot="1">
      <c r="A95" s="1"/>
      <c r="B95" s="5"/>
      <c r="C95" s="90">
        <f aca="true" t="shared" si="20" ref="C95:P95">IF(SUM(C56:C94)=0,"",SUM(C56:C94))</f>
        <v>350</v>
      </c>
      <c r="D95" s="90">
        <f t="shared" si="20"/>
        <v>342</v>
      </c>
      <c r="E95" s="90">
        <f t="shared" si="20"/>
        <v>384</v>
      </c>
      <c r="F95" s="6">
        <f t="shared" si="20"/>
        <v>370</v>
      </c>
      <c r="G95" s="6">
        <f t="shared" si="20"/>
        <v>381</v>
      </c>
      <c r="H95" s="90">
        <f>IF(SUM(H56:H94)=0,"",SUM(H56:H94))</f>
        <v>383</v>
      </c>
      <c r="I95" s="6">
        <f t="shared" si="20"/>
        <v>371</v>
      </c>
      <c r="J95" s="211">
        <f>IF(SUM(J56:J94)=0,"",SUM(J56:J94))+5</f>
        <v>334</v>
      </c>
      <c r="K95" s="6">
        <f t="shared" si="20"/>
        <v>382</v>
      </c>
      <c r="L95" s="6">
        <f t="shared" si="20"/>
      </c>
      <c r="M95" s="90">
        <f t="shared" si="20"/>
      </c>
      <c r="N95" s="6">
        <f t="shared" si="20"/>
      </c>
      <c r="O95" s="6">
        <f t="shared" si="20"/>
      </c>
      <c r="P95" s="6">
        <f t="shared" si="20"/>
      </c>
      <c r="Q95" s="1"/>
      <c r="R95" s="17">
        <f t="shared" si="14"/>
        <v>366.3333333333333</v>
      </c>
      <c r="S95" s="18"/>
      <c r="T95" s="19">
        <f>IF(SUM(T56:T94)&lt;1,"",MAX(T56:T94))</f>
        <v>51</v>
      </c>
      <c r="U95" s="19">
        <f>IF(SUM(U56:U94)&lt;1,"",MAX(U56:U94))</f>
        <v>44</v>
      </c>
      <c r="V95" s="17">
        <f>IF(SUM(V56:V94)&lt;1,"",MAX(V56:V94))</f>
        <v>42</v>
      </c>
      <c r="W95" s="17">
        <f>IF(SUM(W56:W94)&lt;1,"",MAX(W56:W94))</f>
        <v>32.333333333333336</v>
      </c>
      <c r="X95" s="19">
        <f>IF((COUNT(C95:P95))&lt;1,"",+COUNT(C95:P95))</f>
        <v>9</v>
      </c>
      <c r="Y95" s="97"/>
    </row>
    <row r="96" spans="1:25" ht="13.5" thickBot="1">
      <c r="A96" s="1"/>
      <c r="B96" s="1"/>
      <c r="C96" s="5" t="s">
        <v>19</v>
      </c>
      <c r="D96" s="5" t="s">
        <v>19</v>
      </c>
      <c r="E96" s="5" t="s">
        <v>19</v>
      </c>
      <c r="F96" s="5" t="s">
        <v>19</v>
      </c>
      <c r="G96" s="5" t="s">
        <v>19</v>
      </c>
      <c r="H96" s="5" t="s">
        <v>19</v>
      </c>
      <c r="I96" s="5" t="s">
        <v>19</v>
      </c>
      <c r="J96" s="5" t="s">
        <v>19</v>
      </c>
      <c r="K96" s="5" t="s">
        <v>19</v>
      </c>
      <c r="L96" s="5" t="s">
        <v>19</v>
      </c>
      <c r="M96" s="5" t="s">
        <v>19</v>
      </c>
      <c r="N96" s="5" t="s">
        <v>19</v>
      </c>
      <c r="O96" s="5" t="s">
        <v>19</v>
      </c>
      <c r="P96" s="5" t="s">
        <v>19</v>
      </c>
      <c r="Q96" s="1"/>
      <c r="R96" s="1"/>
      <c r="S96" s="1"/>
      <c r="T96" s="1"/>
      <c r="U96" s="1"/>
      <c r="V96" s="230" t="s">
        <v>18</v>
      </c>
      <c r="W96" s="231"/>
      <c r="X96" s="106"/>
      <c r="Y96" s="1"/>
    </row>
    <row r="97" spans="1:25" ht="12.75">
      <c r="A97" s="1" t="s">
        <v>47</v>
      </c>
      <c r="B97" s="1"/>
      <c r="C97" s="12">
        <f>'Offenham RBL'!C43</f>
        <v>363</v>
      </c>
      <c r="D97" s="12">
        <f>'The Wicks'!D43</f>
        <v>360</v>
      </c>
      <c r="E97" s="12">
        <f>Components!E43</f>
        <v>409</v>
      </c>
      <c r="F97" s="12">
        <f>Orleans!E43</f>
        <v>337</v>
      </c>
      <c r="G97" s="12">
        <f>Chasers!F43</f>
        <v>393</v>
      </c>
      <c r="H97" s="12">
        <f>'Double Tops'!H43</f>
        <v>382</v>
      </c>
      <c r="I97" s="12">
        <f>'No Hopers'!I43</f>
        <v>413</v>
      </c>
      <c r="J97" s="12">
        <f>Beavers!J43</f>
        <v>386</v>
      </c>
      <c r="K97" s="12">
        <f>'Bowling Stones'!K43</f>
        <v>399</v>
      </c>
      <c r="L97" s="12"/>
      <c r="M97" s="12"/>
      <c r="N97" s="12"/>
      <c r="O97" s="12"/>
      <c r="P97" s="12"/>
      <c r="Q97" s="1"/>
      <c r="R97" s="1"/>
      <c r="S97" s="1"/>
      <c r="T97" s="1"/>
      <c r="U97" s="1"/>
      <c r="V97" s="1"/>
      <c r="W97" s="1"/>
      <c r="X97" s="1"/>
      <c r="Y97" s="1"/>
    </row>
    <row r="98" spans="1:25" ht="12.75">
      <c r="A98" s="1"/>
      <c r="B98" s="1"/>
      <c r="C98" s="1"/>
      <c r="D98" s="1"/>
      <c r="E98" s="1"/>
      <c r="F98" s="1"/>
      <c r="G98" s="89"/>
      <c r="H98" s="1"/>
      <c r="I98" s="1"/>
      <c r="J98" s="1"/>
      <c r="K98" s="1"/>
      <c r="L98" s="1"/>
      <c r="M98" s="1"/>
      <c r="N98" s="1"/>
      <c r="O98" s="1"/>
      <c r="P98" s="1"/>
      <c r="Q98" s="1"/>
      <c r="R98" s="3" t="s">
        <v>15</v>
      </c>
      <c r="S98" s="4"/>
      <c r="T98" s="1"/>
      <c r="U98" s="1"/>
      <c r="V98" s="1"/>
      <c r="W98" s="1"/>
      <c r="X98" s="1"/>
      <c r="Y98" s="1"/>
    </row>
    <row r="99" spans="1:25" ht="12.75">
      <c r="A99" s="1" t="s">
        <v>42</v>
      </c>
      <c r="B99" s="1"/>
      <c r="C99" s="81" t="str">
        <f>IF(ISNUMBER(C95),IF(ISNUMBER(C97),IF(C95&gt;C97,"Won",IF(C95=C97,"Draw","Lost")),"Error"),IF(ISNUMBER(C97),"Error",IF(C95="",IF(ISTEXT(C97),"",""),"Awarded Awy")))</f>
        <v>Lost</v>
      </c>
      <c r="D99" s="81" t="str">
        <f aca="true" t="shared" si="21" ref="D99:M99">IF(ISNUMBER(D95),IF(ISNUMBER(D97),IF(D95&gt;D97,"Won",IF(D95=D97,"Draw","Lost")),"Error"),IF(ISNUMBER(D97),"Error",IF(D95="",IF(ISTEXT(D97),"",""),"Awarded Awy")))</f>
        <v>Lost</v>
      </c>
      <c r="E99" s="81" t="str">
        <f t="shared" si="21"/>
        <v>Lost</v>
      </c>
      <c r="F99" s="81" t="str">
        <f t="shared" si="21"/>
        <v>Won</v>
      </c>
      <c r="G99" s="81" t="str">
        <f t="shared" si="21"/>
        <v>Lost</v>
      </c>
      <c r="H99" s="81" t="str">
        <f t="shared" si="21"/>
        <v>Won</v>
      </c>
      <c r="I99" s="81" t="str">
        <f t="shared" si="21"/>
        <v>Lost</v>
      </c>
      <c r="J99" s="81" t="str">
        <f t="shared" si="21"/>
        <v>Lost</v>
      </c>
      <c r="K99" s="81" t="str">
        <f t="shared" si="21"/>
        <v>Lost</v>
      </c>
      <c r="L99" s="81">
        <f t="shared" si="21"/>
      </c>
      <c r="M99" s="81">
        <f t="shared" si="21"/>
      </c>
      <c r="N99" s="81">
        <f>IF(ISNUMBER(N95),IF(ISNUMBER(N97),IF(N95&gt;N97,"Won",IF(N95=N97,"Draw","Lost")),"Error"),IF(ISNUMBER(N97),"Error",IF(N95="",IF(ISTEXT(N97),"Awarded Hme",""),"Awarded Awy")))</f>
      </c>
      <c r="O99" s="81">
        <f>IF(ISNUMBER(O95),IF(ISNUMBER(O97),IF(O95&gt;O97,"Won",IF(O95=O97,"Draw","Lost")),"Error"),IF(ISNUMBER(O97),"Error",IF(O95="",IF(ISTEXT(O97),"Awarded Hme",""),"Awarded Awy")))</f>
      </c>
      <c r="P99" s="81">
        <f>IF(ISNUMBER(P95),IF(ISNUMBER(P97),IF(P95&gt;P97,"Won",IF(P95=P97,"Draw","Lost")),"Error"),IF(ISNUMBER(P97),"Error",IF(P95="",IF(ISTEXT(P97),"Awarded Hme",""),"Awarded Awy")))</f>
      </c>
      <c r="Q99" s="1"/>
      <c r="R99" s="1" t="s">
        <v>33</v>
      </c>
      <c r="S99" s="5">
        <f>COUNTIF(C99:P99,"Won")</f>
        <v>2</v>
      </c>
      <c r="T99" s="1" t="s">
        <v>7</v>
      </c>
      <c r="U99" s="5">
        <f>COUNTIF(C99:P99,"Draw")</f>
        <v>0</v>
      </c>
      <c r="V99" s="1" t="s">
        <v>9</v>
      </c>
      <c r="W99" s="5">
        <f>COUNTIF(C99:P99,"Lost")</f>
        <v>7</v>
      </c>
      <c r="X99" s="1"/>
      <c r="Y99" s="1"/>
    </row>
    <row r="100" spans="1:25" ht="12.75">
      <c r="A100" s="1" t="s">
        <v>43</v>
      </c>
      <c r="B100" s="1"/>
      <c r="C100" s="81">
        <v>2</v>
      </c>
      <c r="D100" s="81">
        <v>2</v>
      </c>
      <c r="E100" s="81">
        <v>0</v>
      </c>
      <c r="F100" s="81">
        <v>4</v>
      </c>
      <c r="G100" s="81">
        <v>2</v>
      </c>
      <c r="H100" s="81">
        <v>3</v>
      </c>
      <c r="I100" s="81">
        <v>1</v>
      </c>
      <c r="J100" s="81">
        <v>1</v>
      </c>
      <c r="K100" s="81">
        <v>1</v>
      </c>
      <c r="L100" s="81"/>
      <c r="M100" s="81"/>
      <c r="N100" s="81"/>
      <c r="O100" s="81"/>
      <c r="P100" s="81"/>
      <c r="Q100" s="1"/>
      <c r="R100" s="1" t="s">
        <v>43</v>
      </c>
      <c r="S100" s="5">
        <f>SUM(C100:P100)</f>
        <v>16</v>
      </c>
      <c r="T100" s="1"/>
      <c r="U100" s="5"/>
      <c r="V100" s="1"/>
      <c r="W100" s="5"/>
      <c r="X100" s="1"/>
      <c r="Y100" s="1"/>
    </row>
    <row r="101" spans="1:25" ht="12.75">
      <c r="A101" s="1" t="s">
        <v>4</v>
      </c>
      <c r="B101" s="1"/>
      <c r="C101" s="81"/>
      <c r="D101" s="81"/>
      <c r="E101" s="81"/>
      <c r="F101" s="81">
        <v>1</v>
      </c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1"/>
      <c r="R101" s="1" t="s">
        <v>49</v>
      </c>
      <c r="S101" s="5">
        <f>SUM(C101:P101)</f>
        <v>1</v>
      </c>
      <c r="T101" s="1" t="s">
        <v>8</v>
      </c>
      <c r="U101" s="5">
        <f>(COUNT(C97:P97)*6)-(S100+S101)</f>
        <v>37</v>
      </c>
      <c r="V101" s="1"/>
      <c r="W101" s="5"/>
      <c r="X101" s="1"/>
      <c r="Y101" s="1"/>
    </row>
    <row r="102" spans="1:25" ht="12.75">
      <c r="A102" s="1" t="s">
        <v>31</v>
      </c>
      <c r="B102" s="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1"/>
      <c r="R102" s="1" t="s">
        <v>5</v>
      </c>
      <c r="S102" s="5">
        <f>SUM(C102:P102)</f>
        <v>0</v>
      </c>
      <c r="T102" s="1"/>
      <c r="U102" s="5"/>
      <c r="V102" s="1"/>
      <c r="W102" s="5"/>
      <c r="X102" s="1"/>
      <c r="Y102" s="1"/>
    </row>
    <row r="103" spans="1:25" ht="12.75">
      <c r="A103" s="1" t="s">
        <v>6</v>
      </c>
      <c r="B103" s="1"/>
      <c r="C103" s="81">
        <f aca="true" t="shared" si="22" ref="C103:P103">IF(C99="","",IF(C99="Awarded Hme",12,IF(C99="Awarded Awy",0,IF(C99="Won",6,IF(C99="Draw",3,0))+C100+(C101/2)-C102)))</f>
        <v>2</v>
      </c>
      <c r="D103" s="81">
        <f t="shared" si="22"/>
        <v>2</v>
      </c>
      <c r="E103" s="81">
        <f t="shared" si="22"/>
        <v>0</v>
      </c>
      <c r="F103" s="81">
        <f t="shared" si="22"/>
        <v>10.5</v>
      </c>
      <c r="G103" s="81">
        <f t="shared" si="22"/>
        <v>2</v>
      </c>
      <c r="H103" s="81">
        <f t="shared" si="22"/>
        <v>9</v>
      </c>
      <c r="I103" s="81">
        <f t="shared" si="22"/>
        <v>1</v>
      </c>
      <c r="J103" s="81">
        <f t="shared" si="22"/>
        <v>1</v>
      </c>
      <c r="K103" s="81">
        <f t="shared" si="22"/>
        <v>1</v>
      </c>
      <c r="L103" s="81">
        <f t="shared" si="22"/>
      </c>
      <c r="M103" s="81">
        <f t="shared" si="22"/>
      </c>
      <c r="N103" s="81">
        <f t="shared" si="22"/>
      </c>
      <c r="O103" s="81">
        <f t="shared" si="22"/>
      </c>
      <c r="P103" s="81">
        <f t="shared" si="22"/>
      </c>
      <c r="Q103" s="1"/>
      <c r="R103" s="1" t="s">
        <v>6</v>
      </c>
      <c r="S103" s="5">
        <f>SUM(C103:P103)</f>
        <v>28.5</v>
      </c>
      <c r="T103" s="1"/>
      <c r="U103" s="5"/>
      <c r="V103" s="1"/>
      <c r="W103" s="5"/>
      <c r="X103" s="1"/>
      <c r="Y103" s="1"/>
    </row>
    <row r="104" spans="1:2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7.25">
      <c r="A105" s="226" t="s">
        <v>1</v>
      </c>
      <c r="B105" s="227"/>
      <c r="C105" s="227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"/>
    </row>
    <row r="106" spans="1:25" ht="13.5" thickBo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>
      <c r="A107" s="1"/>
      <c r="B107" s="1"/>
      <c r="C107" s="3" t="s">
        <v>16</v>
      </c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 t="s">
        <v>50</v>
      </c>
      <c r="R107" s="1"/>
      <c r="S107" s="1"/>
      <c r="T107" s="228" t="s">
        <v>35</v>
      </c>
      <c r="U107" s="229"/>
      <c r="V107" s="228" t="s">
        <v>17</v>
      </c>
      <c r="W107" s="229"/>
      <c r="X107" s="1"/>
      <c r="Y107" s="1"/>
    </row>
    <row r="108" spans="1:25" ht="13.5" thickBot="1">
      <c r="A108" s="1"/>
      <c r="B108" s="1"/>
      <c r="C108" s="1" t="s">
        <v>33</v>
      </c>
      <c r="D108" s="5">
        <f>S47+S99</f>
        <v>8</v>
      </c>
      <c r="E108" s="1" t="s">
        <v>20</v>
      </c>
      <c r="F108" s="5">
        <f>U47+U99</f>
        <v>1</v>
      </c>
      <c r="G108" s="1" t="s">
        <v>27</v>
      </c>
      <c r="H108" s="5">
        <f>W47+W99</f>
        <v>9</v>
      </c>
      <c r="I108" s="1"/>
      <c r="J108" s="1"/>
      <c r="K108" s="1"/>
      <c r="L108" s="1"/>
      <c r="M108" s="1"/>
      <c r="N108" s="1"/>
      <c r="O108" s="1"/>
      <c r="P108" s="1"/>
      <c r="Q108" s="1" t="s">
        <v>51</v>
      </c>
      <c r="R108" s="1"/>
      <c r="S108" s="1"/>
      <c r="T108" s="7" t="s">
        <v>36</v>
      </c>
      <c r="U108" s="9" t="s">
        <v>48</v>
      </c>
      <c r="V108" s="7" t="s">
        <v>36</v>
      </c>
      <c r="W108" s="9" t="s">
        <v>48</v>
      </c>
      <c r="X108" s="1"/>
      <c r="Y108" s="1"/>
    </row>
    <row r="109" spans="1:25" ht="13.5" thickBot="1">
      <c r="A109" s="1"/>
      <c r="B109" s="1"/>
      <c r="C109" s="1" t="s">
        <v>43</v>
      </c>
      <c r="D109" s="5">
        <f>S48+S100</f>
        <v>50</v>
      </c>
      <c r="E109" s="1"/>
      <c r="F109" s="5"/>
      <c r="G109" s="1"/>
      <c r="H109" s="5"/>
      <c r="I109" s="1"/>
      <c r="J109" s="1"/>
      <c r="K109" s="1"/>
      <c r="L109" s="1"/>
      <c r="M109" s="1"/>
      <c r="N109" s="1"/>
      <c r="O109" s="1"/>
      <c r="P109" s="1"/>
      <c r="Q109" s="1" t="s">
        <v>52</v>
      </c>
      <c r="R109" s="1"/>
      <c r="S109" s="1"/>
      <c r="T109" s="19">
        <f>IF(ISNUMBER(T43),MAX(T43,T95),IF(ISNUMBER(T95),MAX(T43,T95),""))</f>
        <v>55</v>
      </c>
      <c r="U109" s="19">
        <f>IF(ISNUMBER(U43),MAX(U43,U95),IF(ISNUMBER(U95),MAX(U43,U95),""))</f>
        <v>44</v>
      </c>
      <c r="V109" s="17">
        <f>Z43</f>
        <v>43.55555555555556</v>
      </c>
      <c r="W109" s="17">
        <f>AA43</f>
        <v>36.5</v>
      </c>
      <c r="X109" s="1"/>
      <c r="Y109" s="1"/>
    </row>
    <row r="110" spans="1:25" ht="13.5" thickBot="1">
      <c r="A110" s="1"/>
      <c r="B110" s="1"/>
      <c r="C110" s="1" t="s">
        <v>4</v>
      </c>
      <c r="D110" s="5">
        <f>S49+S101</f>
        <v>2</v>
      </c>
      <c r="E110" s="1" t="s">
        <v>28</v>
      </c>
      <c r="F110" s="5">
        <f>U49+U101</f>
        <v>56</v>
      </c>
      <c r="G110" s="1"/>
      <c r="H110" s="5"/>
      <c r="I110" s="1"/>
      <c r="J110" s="1"/>
      <c r="K110" s="1"/>
      <c r="L110" s="1"/>
      <c r="M110" s="1"/>
      <c r="N110" s="1"/>
      <c r="O110" s="1"/>
      <c r="P110" s="1"/>
      <c r="Q110" s="1" t="s">
        <v>208</v>
      </c>
      <c r="R110" s="1"/>
      <c r="S110" s="1"/>
      <c r="T110" s="1"/>
      <c r="U110" s="1"/>
      <c r="V110" s="1"/>
      <c r="W110" s="1"/>
      <c r="X110" s="1"/>
      <c r="Y110" s="1"/>
    </row>
    <row r="111" spans="1:25" ht="13.5" thickBot="1">
      <c r="A111" s="1"/>
      <c r="B111" s="1"/>
      <c r="C111" s="1" t="s">
        <v>5</v>
      </c>
      <c r="D111" s="5">
        <f>S50+S102</f>
        <v>0</v>
      </c>
      <c r="E111" s="1"/>
      <c r="F111" s="5"/>
      <c r="G111" s="1"/>
      <c r="H111" s="5"/>
      <c r="I111" s="1"/>
      <c r="J111" s="1"/>
      <c r="K111" s="1"/>
      <c r="L111" s="1"/>
      <c r="M111" s="1"/>
      <c r="N111" s="1"/>
      <c r="O111" s="1"/>
      <c r="P111" s="1"/>
      <c r="Q111" s="1" t="s">
        <v>13</v>
      </c>
      <c r="R111" s="1"/>
      <c r="S111" s="1"/>
      <c r="T111" s="128" t="s">
        <v>55</v>
      </c>
      <c r="U111" s="79"/>
      <c r="V111" s="80"/>
      <c r="W111" s="78">
        <f>Y43</f>
        <v>43.55555555555556</v>
      </c>
      <c r="X111" s="1"/>
      <c r="Y111" s="1"/>
    </row>
    <row r="112" spans="1:25" ht="12.75">
      <c r="A112" s="1"/>
      <c r="B112" s="1"/>
      <c r="C112" s="1" t="s">
        <v>6</v>
      </c>
      <c r="D112" s="5">
        <f>S51+S103</f>
        <v>102</v>
      </c>
      <c r="E112" s="1"/>
      <c r="F112" s="5"/>
      <c r="G112" s="1" t="s">
        <v>29</v>
      </c>
      <c r="H112" s="5">
        <f>IF(ISNUMBER(X43),IF(ISNUMBER(X95),(X43+X95),X43),IF(ISNUMBER(X95),X95,"None"))</f>
        <v>18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</sheetData>
  <sheetProtection/>
  <mergeCells count="12">
    <mergeCell ref="T54:U54"/>
    <mergeCell ref="V54:W54"/>
    <mergeCell ref="V96:W96"/>
    <mergeCell ref="A105:X105"/>
    <mergeCell ref="T107:U107"/>
    <mergeCell ref="V107:W107"/>
    <mergeCell ref="A1:X1"/>
    <mergeCell ref="R2:S2"/>
    <mergeCell ref="T2:U2"/>
    <mergeCell ref="V2:W2"/>
    <mergeCell ref="V44:W44"/>
    <mergeCell ref="A53:X53"/>
  </mergeCells>
  <conditionalFormatting sqref="B4:B42 B56:B94">
    <cfRule type="cellIs" priority="2" dxfId="309" operator="equal" stopIfTrue="1">
      <formula>"F"</formula>
    </cfRule>
    <cfRule type="cellIs" priority="3" dxfId="310" operator="equal" stopIfTrue="1">
      <formula>"M"</formula>
    </cfRule>
  </conditionalFormatting>
  <conditionalFormatting sqref="O99:P99 C47:P47">
    <cfRule type="cellIs" priority="4" dxfId="18" operator="equal" stopIfTrue="1">
      <formula>"Won"</formula>
    </cfRule>
  </conditionalFormatting>
  <conditionalFormatting sqref="C99:N99">
    <cfRule type="cellIs" priority="1" dxfId="18" operator="equal" stopIfTrue="1">
      <formula>"Won"</formula>
    </cfRule>
  </conditionalFormatting>
  <conditionalFormatting sqref="V4:V42">
    <cfRule type="expression" priority="736" dxfId="7" stopIfTrue="1">
      <formula>$V4=MAX($V$4:$V$42)</formula>
    </cfRule>
  </conditionalFormatting>
  <conditionalFormatting sqref="W4:W42">
    <cfRule type="expression" priority="738" dxfId="6" stopIfTrue="1">
      <formula>$W4=MAX($W$4:$W$42)</formula>
    </cfRule>
  </conditionalFormatting>
  <conditionalFormatting sqref="Y4:Y42">
    <cfRule type="expression" priority="740" dxfId="21" stopIfTrue="1">
      <formula>$Y4=MAX($Y$4:$Y$42)</formula>
    </cfRule>
  </conditionalFormatting>
  <conditionalFormatting sqref="C4:P42 R4:S42">
    <cfRule type="cellIs" priority="742" dxfId="10" operator="lessThan" stopIfTrue="1">
      <formula>1</formula>
    </cfRule>
    <cfRule type="expression" priority="743" dxfId="6" stopIfTrue="1">
      <formula>IF($B4="F",(C4=MAX(C$4:C$42)))</formula>
    </cfRule>
    <cfRule type="expression" priority="744" dxfId="8" stopIfTrue="1">
      <formula>IF(OR($B4="M",$B4=""),(C4=MAX(C$4:C$42)))</formula>
    </cfRule>
  </conditionalFormatting>
  <conditionalFormatting sqref="Z4:Z42">
    <cfRule type="expression" priority="760" dxfId="8" stopIfTrue="1">
      <formula>$Z4=MAX($Z$4:$Z$42)</formula>
    </cfRule>
  </conditionalFormatting>
  <conditionalFormatting sqref="AA4:AA42">
    <cfRule type="expression" priority="761" dxfId="9" stopIfTrue="1">
      <formula>$AA4=MAX($AA$4:$AA$42)</formula>
    </cfRule>
  </conditionalFormatting>
  <conditionalFormatting sqref="V56:V94">
    <cfRule type="expression" priority="784" dxfId="7" stopIfTrue="1">
      <formula>$V56=MAX($V$56:$V$94)</formula>
    </cfRule>
  </conditionalFormatting>
  <conditionalFormatting sqref="W56:W94">
    <cfRule type="expression" priority="786" dxfId="6" stopIfTrue="1">
      <formula>$W56=MAX($W$56:$W$94)</formula>
    </cfRule>
  </conditionalFormatting>
  <conditionalFormatting sqref="C56:P94 R56:R94">
    <cfRule type="cellIs" priority="788" dxfId="10" operator="lessThan" stopIfTrue="1">
      <formula>1</formula>
    </cfRule>
    <cfRule type="expression" priority="789" dxfId="6" stopIfTrue="1">
      <formula>IF($B56="F",(C56=MAX(C$56:C$94)))</formula>
    </cfRule>
    <cfRule type="expression" priority="790" dxfId="8" stopIfTrue="1">
      <formula>IF(OR($B56="M",$B56=""),(C56=MAX(C$56:C$94)))</formula>
    </cfRule>
  </conditionalFormatting>
  <conditionalFormatting sqref="T4:T42 T56:T94">
    <cfRule type="expression" priority="806" dxfId="12" stopIfTrue="1">
      <formula>$T4=MAX($T$4:$T$42,$T$56:$T$94)</formula>
    </cfRule>
  </conditionalFormatting>
  <conditionalFormatting sqref="U4:U42 U56:U94">
    <cfRule type="expression" priority="809" dxfId="9" stopIfTrue="1">
      <formula>$U4=MAX($U$4:$U$42,$U$56:$U$94)</formula>
    </cfRule>
  </conditionalFormatting>
  <conditionalFormatting sqref="A4:A42">
    <cfRule type="expression" priority="812" dxfId="0" stopIfTrue="1">
      <formula>(OR($T4=MAX($T$4:$T$42,$T$56:$T$94),$U4=MAX($U$4:$U$42,$U$56:$U$94)))</formula>
    </cfRule>
    <cfRule type="expression" priority="813" dxfId="0" stopIfTrue="1">
      <formula>(OR($V4=MAX($V$56:$V$94),$W4=MAX($W$56:$W$94)))</formula>
    </cfRule>
    <cfRule type="expression" priority="814" dxfId="0" stopIfTrue="1">
      <formula>($Y4=MAX($Y$4:$Y$42))</formula>
    </cfRule>
  </conditionalFormatting>
  <conditionalFormatting sqref="A56:A94">
    <cfRule type="expression" priority="815" dxfId="0" stopIfTrue="1">
      <formula>(OR($T56=MAX($T$4:$T$42,$T$56:$T$94),$U56=MAX($U$4:$U$42,$U$56:$U$94)))</formula>
    </cfRule>
    <cfRule type="expression" priority="816" dxfId="0" stopIfTrue="1">
      <formula>(OR($V56=MAX($V$56:$V$94),$W56=MAX($W$56:$W$94)))</formula>
    </cfRule>
    <cfRule type="expression" priority="817" dxfId="0" stopIfTrue="1">
      <formula>(#REF!=MAX($Y$4:$Y$42))</formula>
    </cfRule>
  </conditionalFormatting>
  <printOptions/>
  <pageMargins left="0.35433070866141736" right="0.15748031496062992" top="0.5118110236220472" bottom="0.1968503937007874" header="0.1968503937007874" footer="0.1968503937007874"/>
  <pageSetup fitToHeight="1" fitToWidth="1" horizontalDpi="600" verticalDpi="600" orientation="landscape" paperSize="10" scale="50" r:id="rId1"/>
  <headerFooter alignWithMargins="0">
    <oddHeader>&amp;L&amp;16Division 2&amp;C&amp;"Verdana,Bold"&amp;16&amp;A&amp;"Verdana,Regular" Skittles Averages&amp;R&amp;16 2021 - 2022 Season</oddHeader>
  </headerFooter>
  <rowBreaks count="1" manualBreakCount="1">
    <brk id="112" max="255" man="1"/>
  </rowBreaks>
  <colBreaks count="1" manualBreakCount="1">
    <brk id="2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3"/>
  <sheetViews>
    <sheetView zoomScale="75" zoomScaleNormal="75" workbookViewId="0" topLeftCell="A27">
      <selection activeCell="V59" sqref="V59"/>
    </sheetView>
  </sheetViews>
  <sheetFormatPr defaultColWidth="11.00390625" defaultRowHeight="12.75"/>
  <cols>
    <col min="1" max="1" width="18.75390625" style="0" customWidth="1"/>
    <col min="2" max="2" width="3.875" style="0" customWidth="1"/>
    <col min="3" max="11" width="11.75390625" style="0" customWidth="1"/>
    <col min="12" max="16" width="11.75390625" style="0" hidden="1" customWidth="1"/>
    <col min="17" max="17" width="2.125" style="0" customWidth="1"/>
    <col min="18" max="25" width="8.00390625" style="0" customWidth="1"/>
    <col min="26" max="27" width="11.00390625" style="0" customWidth="1"/>
  </cols>
  <sheetData>
    <row r="1" spans="1:27" ht="18" thickBot="1">
      <c r="A1" s="226" t="str">
        <f ca="1">+RIGHT(CELL("filename",A1),LEN(CELL("filename",A1))-FIND("]",CELL("filename",A1)))&amp;" Home"</f>
        <v>No Hopers Home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68"/>
      <c r="Z1" s="68"/>
      <c r="AA1" s="68"/>
    </row>
    <row r="2" spans="1:27" ht="13.5" thickBot="1">
      <c r="A2" s="172" t="s">
        <v>75</v>
      </c>
      <c r="B2" s="173" t="s">
        <v>74</v>
      </c>
      <c r="C2" s="161">
        <v>45189</v>
      </c>
      <c r="D2" s="161">
        <v>45203</v>
      </c>
      <c r="E2" s="161">
        <v>45224</v>
      </c>
      <c r="F2" s="161">
        <v>45231</v>
      </c>
      <c r="G2" s="161">
        <v>45252</v>
      </c>
      <c r="H2" s="161">
        <v>45308</v>
      </c>
      <c r="I2" s="161">
        <v>45329</v>
      </c>
      <c r="J2" s="161">
        <v>45357</v>
      </c>
      <c r="K2" s="161">
        <v>45371</v>
      </c>
      <c r="L2" s="93"/>
      <c r="M2" s="93"/>
      <c r="N2" s="164"/>
      <c r="O2" s="164"/>
      <c r="P2" s="164"/>
      <c r="Q2" s="1"/>
      <c r="R2" s="228" t="s">
        <v>2</v>
      </c>
      <c r="S2" s="229"/>
      <c r="T2" s="228" t="s">
        <v>35</v>
      </c>
      <c r="U2" s="229"/>
      <c r="V2" s="228" t="s">
        <v>2</v>
      </c>
      <c r="W2" s="229"/>
      <c r="X2" s="155" t="s">
        <v>38</v>
      </c>
      <c r="Y2" s="156" t="s">
        <v>207</v>
      </c>
      <c r="Z2" s="156" t="s">
        <v>207</v>
      </c>
      <c r="AA2" s="156" t="s">
        <v>207</v>
      </c>
    </row>
    <row r="3" spans="1:27" ht="13.5" thickBot="1">
      <c r="A3" s="174" t="str">
        <f ca="1">+RIGHT(CELL("filename",A1),LEN(CELL("filename",A1))-FIND("]",CELL("filename",A1)))</f>
        <v>No Hopers</v>
      </c>
      <c r="B3" s="6" t="s">
        <v>10</v>
      </c>
      <c r="C3" s="152" t="s">
        <v>233</v>
      </c>
      <c r="D3" s="152" t="s">
        <v>210</v>
      </c>
      <c r="E3" s="152" t="s">
        <v>211</v>
      </c>
      <c r="F3" s="152" t="s">
        <v>213</v>
      </c>
      <c r="G3" s="152" t="s">
        <v>218</v>
      </c>
      <c r="H3" s="152" t="s">
        <v>215</v>
      </c>
      <c r="I3" s="152" t="s">
        <v>216</v>
      </c>
      <c r="J3" s="152" t="s">
        <v>212</v>
      </c>
      <c r="K3" s="152" t="s">
        <v>214</v>
      </c>
      <c r="L3" s="6"/>
      <c r="M3" s="93"/>
      <c r="N3" s="6"/>
      <c r="O3" s="6"/>
      <c r="P3" s="6"/>
      <c r="Q3" s="1"/>
      <c r="R3" s="7" t="s">
        <v>3</v>
      </c>
      <c r="S3" s="8" t="s">
        <v>21</v>
      </c>
      <c r="T3" s="7" t="s">
        <v>36</v>
      </c>
      <c r="U3" s="8" t="s">
        <v>48</v>
      </c>
      <c r="V3" s="7" t="s">
        <v>36</v>
      </c>
      <c r="W3" s="9" t="s">
        <v>48</v>
      </c>
      <c r="X3" s="8" t="s">
        <v>25</v>
      </c>
      <c r="Y3" s="10" t="s">
        <v>21</v>
      </c>
      <c r="Z3" s="10" t="s">
        <v>56</v>
      </c>
      <c r="AA3" s="10" t="s">
        <v>62</v>
      </c>
    </row>
    <row r="4" spans="1:27" ht="12.75">
      <c r="A4" s="171" t="s">
        <v>149</v>
      </c>
      <c r="B4" s="82" t="s">
        <v>37</v>
      </c>
      <c r="C4" s="11"/>
      <c r="D4" s="11"/>
      <c r="E4" s="11"/>
      <c r="F4" s="11"/>
      <c r="G4" s="186"/>
      <c r="H4" s="11"/>
      <c r="I4" s="11"/>
      <c r="J4" s="11"/>
      <c r="K4" s="11"/>
      <c r="L4" s="11"/>
      <c r="M4" s="11"/>
      <c r="N4" s="11"/>
      <c r="O4" s="11"/>
      <c r="P4" s="11"/>
      <c r="Q4" s="1"/>
      <c r="R4" s="75">
        <f>IF((COUNT(C4:P4))&lt;1,"",(AVERAGE(C4:P4)))</f>
      </c>
      <c r="S4" s="35">
        <f aca="true" t="shared" si="0" ref="S4:S26">IF((COUNT(C4:P4,C56:P56))&lt;1,"",(AVERAGE(C4:P4,C56:P56)))</f>
      </c>
      <c r="T4" s="108">
        <f>IF((COUNT(C4:P4))&lt;1,"",IF(B4="F"," ",MAX(C4:P4)))</f>
      </c>
      <c r="U4" s="109">
        <f>IF((COUNT(C4:P4))&lt;1,"",IF(B4="F",MAX(C4:P4)," "))</f>
      </c>
      <c r="V4" s="110" t="str">
        <f>IF(B4="F"," ",IF(COUNTA(C4:P4)&gt;=6,R4," "))</f>
        <v> </v>
      </c>
      <c r="W4" s="111" t="str">
        <f>IF(B4="F",IF(COUNTA(C4:P4)&gt;=6,R4," ")," ")</f>
        <v> </v>
      </c>
      <c r="X4" s="112">
        <f>IF((COUNT(C4:P4))&lt;1,"",(COUNT(C4:P4)))</f>
      </c>
      <c r="Y4" s="65">
        <f>IF((COUNT(C4:P4,C56:P56))&lt;6,"",(AVERAGE(C4:P4,C56:P56)))</f>
      </c>
      <c r="Z4" s="141">
        <f>IF(B4="F","",Y4)</f>
      </c>
      <c r="AA4" s="65">
        <f>IF(B4="F",Y4,"")</f>
      </c>
    </row>
    <row r="5" spans="1:27" ht="12.75">
      <c r="A5" s="166" t="s">
        <v>270</v>
      </c>
      <c r="B5" s="167" t="s">
        <v>76</v>
      </c>
      <c r="C5" s="12"/>
      <c r="D5" s="12"/>
      <c r="E5" s="12"/>
      <c r="F5" s="12">
        <v>40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"/>
      <c r="R5" s="76">
        <f aca="true" t="shared" si="1" ref="R5:R42">IF((COUNT(C5:P5))&lt;1,"",(AVERAGE(C5:P5)))</f>
        <v>40</v>
      </c>
      <c r="S5" s="35">
        <f t="shared" si="0"/>
        <v>40</v>
      </c>
      <c r="T5" s="113">
        <f aca="true" t="shared" si="2" ref="T5:T42">IF((COUNT(C5:P5))&lt;1,"",IF(B5="F"," ",MAX(C5:P5)))</f>
        <v>40</v>
      </c>
      <c r="U5" s="114" t="str">
        <f aca="true" t="shared" si="3" ref="U5:U42">IF((COUNT(C5:P5))&lt;1,"",IF(B5="F",MAX(C5:P5)," "))</f>
        <v> </v>
      </c>
      <c r="V5" s="115" t="str">
        <f>IF(B5="F"," ",IF(COUNTA(C5:P5)&gt;=6,R5," "))</f>
        <v> </v>
      </c>
      <c r="W5" s="116" t="str">
        <f>IF(B5="F",IF(COUNTA(C5:P5)&gt;=6,R5," ")," ")</f>
        <v> </v>
      </c>
      <c r="X5" s="117">
        <f aca="true" t="shared" si="4" ref="X5:X42">IF((COUNT(C5:P5))&lt;1,"",(COUNT(C5:P5)))</f>
        <v>1</v>
      </c>
      <c r="Y5" s="66">
        <f>IF((COUNT(C5:P5,C57:P57))&lt;6,"",(AVERAGE(C5:P5,C57:P57)))</f>
      </c>
      <c r="Z5" s="142">
        <f aca="true" t="shared" si="5" ref="Z5:Z25">IF(B5="F","",Y5)</f>
      </c>
      <c r="AA5" s="66">
        <f aca="true" t="shared" si="6" ref="AA5:AA25">IF(B5="F",Y5,"")</f>
      </c>
    </row>
    <row r="6" spans="1:27" ht="12.75">
      <c r="A6" s="166" t="s">
        <v>144</v>
      </c>
      <c r="B6" s="167" t="s">
        <v>76</v>
      </c>
      <c r="C6" s="12">
        <v>41</v>
      </c>
      <c r="D6" s="12">
        <v>49</v>
      </c>
      <c r="E6" s="12">
        <v>39</v>
      </c>
      <c r="F6" s="12"/>
      <c r="G6" s="12">
        <v>48</v>
      </c>
      <c r="H6" s="12">
        <v>44</v>
      </c>
      <c r="I6" s="12">
        <v>44</v>
      </c>
      <c r="J6" s="12">
        <v>48</v>
      </c>
      <c r="K6" s="12">
        <v>44</v>
      </c>
      <c r="L6" s="12"/>
      <c r="M6" s="12"/>
      <c r="N6" s="12"/>
      <c r="O6" s="12"/>
      <c r="P6" s="12"/>
      <c r="Q6" s="1"/>
      <c r="R6" s="76">
        <f t="shared" si="1"/>
        <v>44.625</v>
      </c>
      <c r="S6" s="35">
        <f t="shared" si="0"/>
        <v>42.529411764705884</v>
      </c>
      <c r="T6" s="113">
        <f t="shared" si="2"/>
        <v>49</v>
      </c>
      <c r="U6" s="114" t="str">
        <f t="shared" si="3"/>
        <v> </v>
      </c>
      <c r="V6" s="115">
        <f aca="true" t="shared" si="7" ref="V6:V42">IF(B6="F"," ",IF(COUNTA(C6:P6)&gt;=6,R6," "))</f>
        <v>44.625</v>
      </c>
      <c r="W6" s="116" t="str">
        <f aca="true" t="shared" si="8" ref="W6:W42">IF(B6="F",IF(COUNTA(C6:P6)&gt;=6,R6," ")," ")</f>
        <v> </v>
      </c>
      <c r="X6" s="117">
        <f t="shared" si="4"/>
        <v>8</v>
      </c>
      <c r="Y6" s="66">
        <f aca="true" t="shared" si="9" ref="Y6:Y42">IF((COUNT(C6:P6,C58:P58))&lt;6,"",(AVERAGE(C6:P6,C58:P58)))</f>
        <v>42.529411764705884</v>
      </c>
      <c r="Z6" s="142">
        <f t="shared" si="5"/>
        <v>42.529411764705884</v>
      </c>
      <c r="AA6" s="66">
        <f t="shared" si="6"/>
      </c>
    </row>
    <row r="7" spans="1:27" ht="12.75">
      <c r="A7" s="166" t="s">
        <v>143</v>
      </c>
      <c r="B7" s="167" t="s">
        <v>76</v>
      </c>
      <c r="C7" s="12">
        <v>43</v>
      </c>
      <c r="D7" s="12">
        <v>45</v>
      </c>
      <c r="E7" s="12">
        <v>44</v>
      </c>
      <c r="F7" s="12"/>
      <c r="G7" s="12">
        <v>40</v>
      </c>
      <c r="H7" s="12">
        <v>41</v>
      </c>
      <c r="I7" s="12">
        <v>44</v>
      </c>
      <c r="J7" s="12">
        <v>46</v>
      </c>
      <c r="K7" s="12">
        <v>48</v>
      </c>
      <c r="L7" s="12"/>
      <c r="M7" s="12"/>
      <c r="N7" s="12"/>
      <c r="O7" s="12"/>
      <c r="P7" s="12"/>
      <c r="Q7" s="1"/>
      <c r="R7" s="76">
        <f t="shared" si="1"/>
        <v>43.875</v>
      </c>
      <c r="S7" s="35">
        <f t="shared" si="0"/>
        <v>45.3125</v>
      </c>
      <c r="T7" s="113">
        <f t="shared" si="2"/>
        <v>48</v>
      </c>
      <c r="U7" s="114" t="str">
        <f t="shared" si="3"/>
        <v> </v>
      </c>
      <c r="V7" s="115">
        <f t="shared" si="7"/>
        <v>43.875</v>
      </c>
      <c r="W7" s="116" t="str">
        <f t="shared" si="8"/>
        <v> </v>
      </c>
      <c r="X7" s="117">
        <f t="shared" si="4"/>
        <v>8</v>
      </c>
      <c r="Y7" s="66">
        <f t="shared" si="9"/>
        <v>45.3125</v>
      </c>
      <c r="Z7" s="142">
        <f t="shared" si="5"/>
        <v>45.3125</v>
      </c>
      <c r="AA7" s="66">
        <f t="shared" si="6"/>
      </c>
    </row>
    <row r="8" spans="1:27" ht="12.75">
      <c r="A8" s="166" t="s">
        <v>272</v>
      </c>
      <c r="B8" s="167" t="s">
        <v>76</v>
      </c>
      <c r="C8" s="12"/>
      <c r="D8" s="12"/>
      <c r="E8" s="12"/>
      <c r="F8" s="12"/>
      <c r="G8" s="12"/>
      <c r="H8" s="12">
        <v>41</v>
      </c>
      <c r="I8" s="12"/>
      <c r="J8" s="12"/>
      <c r="K8" s="12"/>
      <c r="L8" s="12"/>
      <c r="M8" s="12"/>
      <c r="N8" s="12"/>
      <c r="O8" s="12"/>
      <c r="P8" s="12"/>
      <c r="Q8" s="1"/>
      <c r="R8" s="76">
        <f t="shared" si="1"/>
        <v>41</v>
      </c>
      <c r="S8" s="35">
        <f t="shared" si="0"/>
        <v>38.5</v>
      </c>
      <c r="T8" s="113">
        <f t="shared" si="2"/>
        <v>41</v>
      </c>
      <c r="U8" s="114" t="str">
        <f t="shared" si="3"/>
        <v> </v>
      </c>
      <c r="V8" s="115" t="str">
        <f t="shared" si="7"/>
        <v> </v>
      </c>
      <c r="W8" s="116" t="str">
        <f t="shared" si="8"/>
        <v> </v>
      </c>
      <c r="X8" s="117">
        <f t="shared" si="4"/>
        <v>1</v>
      </c>
      <c r="Y8" s="66">
        <f t="shared" si="9"/>
      </c>
      <c r="Z8" s="142">
        <f t="shared" si="5"/>
      </c>
      <c r="AA8" s="66">
        <f t="shared" si="6"/>
      </c>
    </row>
    <row r="9" spans="1:27" ht="12.75">
      <c r="A9" s="168" t="s">
        <v>258</v>
      </c>
      <c r="B9" s="167" t="s">
        <v>76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"/>
      <c r="R9" s="76">
        <f t="shared" si="1"/>
      </c>
      <c r="S9" s="35">
        <f t="shared" si="0"/>
        <v>31</v>
      </c>
      <c r="T9" s="113">
        <f t="shared" si="2"/>
      </c>
      <c r="U9" s="114">
        <f t="shared" si="3"/>
      </c>
      <c r="V9" s="115" t="str">
        <f t="shared" si="7"/>
        <v> </v>
      </c>
      <c r="W9" s="116" t="str">
        <f t="shared" si="8"/>
        <v> </v>
      </c>
      <c r="X9" s="117">
        <f t="shared" si="4"/>
      </c>
      <c r="Y9" s="66">
        <f t="shared" si="9"/>
      </c>
      <c r="Z9" s="142">
        <f t="shared" si="5"/>
      </c>
      <c r="AA9" s="66">
        <f t="shared" si="6"/>
      </c>
    </row>
    <row r="10" spans="1:27" ht="12.75">
      <c r="A10" s="168" t="s">
        <v>134</v>
      </c>
      <c r="B10" s="167" t="s">
        <v>76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"/>
      <c r="R10" s="76">
        <f t="shared" si="1"/>
      </c>
      <c r="S10" s="35">
        <f t="shared" si="0"/>
      </c>
      <c r="T10" s="113">
        <f t="shared" si="2"/>
      </c>
      <c r="U10" s="114">
        <f t="shared" si="3"/>
      </c>
      <c r="V10" s="115" t="str">
        <f t="shared" si="7"/>
        <v> </v>
      </c>
      <c r="W10" s="116" t="str">
        <f t="shared" si="8"/>
        <v> </v>
      </c>
      <c r="X10" s="117">
        <f t="shared" si="4"/>
      </c>
      <c r="Y10" s="66">
        <f t="shared" si="9"/>
      </c>
      <c r="Z10" s="142">
        <f t="shared" si="5"/>
      </c>
      <c r="AA10" s="66">
        <f t="shared" si="6"/>
      </c>
    </row>
    <row r="11" spans="1:27" ht="12.75">
      <c r="A11" s="169" t="s">
        <v>278</v>
      </c>
      <c r="B11" s="170" t="s">
        <v>37</v>
      </c>
      <c r="C11" s="12"/>
      <c r="D11" s="12"/>
      <c r="E11" s="12"/>
      <c r="F11" s="12"/>
      <c r="G11" s="12"/>
      <c r="H11" s="12"/>
      <c r="I11" s="12">
        <v>41</v>
      </c>
      <c r="J11" s="12"/>
      <c r="K11" s="12">
        <v>39</v>
      </c>
      <c r="L11" s="12"/>
      <c r="M11" s="12"/>
      <c r="N11" s="12"/>
      <c r="O11" s="12"/>
      <c r="P11" s="12"/>
      <c r="Q11" s="1"/>
      <c r="R11" s="76">
        <f t="shared" si="1"/>
        <v>40</v>
      </c>
      <c r="S11" s="35">
        <f t="shared" si="0"/>
        <v>34</v>
      </c>
      <c r="T11" s="113" t="str">
        <f t="shared" si="2"/>
        <v> </v>
      </c>
      <c r="U11" s="114">
        <f t="shared" si="3"/>
        <v>41</v>
      </c>
      <c r="V11" s="115" t="str">
        <f t="shared" si="7"/>
        <v> </v>
      </c>
      <c r="W11" s="116" t="str">
        <f t="shared" si="8"/>
        <v> </v>
      </c>
      <c r="X11" s="117">
        <f t="shared" si="4"/>
        <v>2</v>
      </c>
      <c r="Y11" s="66">
        <f t="shared" si="9"/>
      </c>
      <c r="Z11" s="142">
        <f t="shared" si="5"/>
      </c>
      <c r="AA11" s="66">
        <f t="shared" si="6"/>
      </c>
    </row>
    <row r="12" spans="1:27" ht="12.75">
      <c r="A12" s="166" t="s">
        <v>146</v>
      </c>
      <c r="B12" s="167" t="s">
        <v>76</v>
      </c>
      <c r="C12" s="12">
        <v>38</v>
      </c>
      <c r="D12" s="12">
        <v>36</v>
      </c>
      <c r="E12" s="12">
        <v>36</v>
      </c>
      <c r="F12" s="12">
        <v>39</v>
      </c>
      <c r="G12" s="12">
        <v>38</v>
      </c>
      <c r="H12" s="12"/>
      <c r="I12" s="12">
        <v>46</v>
      </c>
      <c r="J12" s="12">
        <v>44</v>
      </c>
      <c r="K12" s="12">
        <v>44</v>
      </c>
      <c r="L12" s="12"/>
      <c r="M12" s="12"/>
      <c r="N12" s="12"/>
      <c r="O12" s="12"/>
      <c r="P12" s="12"/>
      <c r="Q12" s="1"/>
      <c r="R12" s="76">
        <f t="shared" si="1"/>
        <v>40.125</v>
      </c>
      <c r="S12" s="35">
        <f t="shared" si="0"/>
        <v>39.588235294117645</v>
      </c>
      <c r="T12" s="113">
        <f t="shared" si="2"/>
        <v>46</v>
      </c>
      <c r="U12" s="114" t="str">
        <f t="shared" si="3"/>
        <v> </v>
      </c>
      <c r="V12" s="115">
        <f t="shared" si="7"/>
        <v>40.125</v>
      </c>
      <c r="W12" s="116" t="str">
        <f t="shared" si="8"/>
        <v> </v>
      </c>
      <c r="X12" s="117">
        <f t="shared" si="4"/>
        <v>8</v>
      </c>
      <c r="Y12" s="66">
        <f t="shared" si="9"/>
        <v>39.588235294117645</v>
      </c>
      <c r="Z12" s="142">
        <f t="shared" si="5"/>
        <v>39.588235294117645</v>
      </c>
      <c r="AA12" s="66">
        <f t="shared" si="6"/>
      </c>
    </row>
    <row r="13" spans="1:27" ht="12.75">
      <c r="A13" s="166" t="s">
        <v>153</v>
      </c>
      <c r="B13" s="167" t="s">
        <v>37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"/>
      <c r="R13" s="76">
        <f t="shared" si="1"/>
      </c>
      <c r="S13" s="35">
        <f t="shared" si="0"/>
      </c>
      <c r="T13" s="113">
        <f t="shared" si="2"/>
      </c>
      <c r="U13" s="114">
        <f t="shared" si="3"/>
      </c>
      <c r="V13" s="115" t="str">
        <f t="shared" si="7"/>
        <v> </v>
      </c>
      <c r="W13" s="116" t="str">
        <f t="shared" si="8"/>
        <v> </v>
      </c>
      <c r="X13" s="117">
        <f t="shared" si="4"/>
      </c>
      <c r="Y13" s="66">
        <f t="shared" si="9"/>
      </c>
      <c r="Z13" s="142">
        <f t="shared" si="5"/>
      </c>
      <c r="AA13" s="66">
        <f t="shared" si="6"/>
      </c>
    </row>
    <row r="14" spans="1:27" ht="12.75">
      <c r="A14" s="166" t="s">
        <v>256</v>
      </c>
      <c r="B14" s="167" t="s">
        <v>76</v>
      </c>
      <c r="C14" s="12">
        <v>37</v>
      </c>
      <c r="D14" s="12">
        <v>44</v>
      </c>
      <c r="E14" s="12">
        <v>43</v>
      </c>
      <c r="F14" s="12">
        <v>51</v>
      </c>
      <c r="G14" s="12">
        <v>34</v>
      </c>
      <c r="H14" s="12">
        <v>35</v>
      </c>
      <c r="I14" s="12">
        <v>39</v>
      </c>
      <c r="J14" s="12">
        <v>42</v>
      </c>
      <c r="K14" s="12">
        <v>34</v>
      </c>
      <c r="L14" s="12"/>
      <c r="M14" s="12"/>
      <c r="N14" s="12"/>
      <c r="O14" s="12"/>
      <c r="P14" s="12"/>
      <c r="Q14" s="1"/>
      <c r="R14" s="76">
        <f t="shared" si="1"/>
        <v>39.888888888888886</v>
      </c>
      <c r="S14" s="35">
        <f t="shared" si="0"/>
        <v>38.44444444444444</v>
      </c>
      <c r="T14" s="113">
        <f t="shared" si="2"/>
        <v>51</v>
      </c>
      <c r="U14" s="114" t="str">
        <f t="shared" si="3"/>
        <v> </v>
      </c>
      <c r="V14" s="115">
        <f t="shared" si="7"/>
        <v>39.888888888888886</v>
      </c>
      <c r="W14" s="116" t="str">
        <f t="shared" si="8"/>
        <v> </v>
      </c>
      <c r="X14" s="117">
        <f t="shared" si="4"/>
        <v>9</v>
      </c>
      <c r="Y14" s="66">
        <f t="shared" si="9"/>
        <v>38.44444444444444</v>
      </c>
      <c r="Z14" s="142">
        <f t="shared" si="5"/>
        <v>38.44444444444444</v>
      </c>
      <c r="AA14" s="66">
        <f t="shared" si="6"/>
      </c>
    </row>
    <row r="15" spans="1:27" ht="12.75">
      <c r="A15" s="166" t="s">
        <v>145</v>
      </c>
      <c r="B15" s="167" t="s">
        <v>76</v>
      </c>
      <c r="C15" s="12">
        <v>40</v>
      </c>
      <c r="D15" s="12">
        <v>50</v>
      </c>
      <c r="E15" s="12">
        <v>34</v>
      </c>
      <c r="F15" s="12">
        <v>38</v>
      </c>
      <c r="G15" s="12">
        <v>39</v>
      </c>
      <c r="H15" s="12">
        <v>41</v>
      </c>
      <c r="I15" s="12">
        <v>43</v>
      </c>
      <c r="J15" s="12">
        <v>36</v>
      </c>
      <c r="K15" s="12">
        <v>33</v>
      </c>
      <c r="L15" s="12"/>
      <c r="M15" s="12"/>
      <c r="N15" s="12"/>
      <c r="O15" s="12"/>
      <c r="P15" s="12"/>
      <c r="Q15" s="1"/>
      <c r="R15" s="76">
        <f t="shared" si="1"/>
        <v>39.333333333333336</v>
      </c>
      <c r="S15" s="35">
        <f t="shared" si="0"/>
        <v>37</v>
      </c>
      <c r="T15" s="113">
        <f t="shared" si="2"/>
        <v>50</v>
      </c>
      <c r="U15" s="114" t="str">
        <f t="shared" si="3"/>
        <v> </v>
      </c>
      <c r="V15" s="115">
        <f t="shared" si="7"/>
        <v>39.333333333333336</v>
      </c>
      <c r="W15" s="116" t="str">
        <f t="shared" si="8"/>
        <v> </v>
      </c>
      <c r="X15" s="117">
        <f t="shared" si="4"/>
        <v>9</v>
      </c>
      <c r="Y15" s="66">
        <f t="shared" si="9"/>
        <v>37</v>
      </c>
      <c r="Z15" s="142">
        <f t="shared" si="5"/>
        <v>37</v>
      </c>
      <c r="AA15" s="66">
        <f t="shared" si="6"/>
      </c>
    </row>
    <row r="16" spans="1:27" ht="12.75">
      <c r="A16" s="166" t="s">
        <v>150</v>
      </c>
      <c r="B16" s="167" t="s">
        <v>76</v>
      </c>
      <c r="C16" s="12">
        <v>40</v>
      </c>
      <c r="D16" s="12">
        <v>40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"/>
      <c r="R16" s="76">
        <f t="shared" si="1"/>
        <v>40</v>
      </c>
      <c r="S16" s="35">
        <f t="shared" si="0"/>
        <v>40</v>
      </c>
      <c r="T16" s="113">
        <f t="shared" si="2"/>
        <v>40</v>
      </c>
      <c r="U16" s="114" t="str">
        <f t="shared" si="3"/>
        <v> </v>
      </c>
      <c r="V16" s="115" t="str">
        <f t="shared" si="7"/>
        <v> </v>
      </c>
      <c r="W16" s="116" t="str">
        <f t="shared" si="8"/>
        <v> </v>
      </c>
      <c r="X16" s="117">
        <f t="shared" si="4"/>
        <v>2</v>
      </c>
      <c r="Y16" s="66">
        <f t="shared" si="9"/>
      </c>
      <c r="Z16" s="142">
        <f t="shared" si="5"/>
      </c>
      <c r="AA16" s="66">
        <f t="shared" si="6"/>
      </c>
    </row>
    <row r="17" spans="1:27" ht="12.75">
      <c r="A17" s="169" t="s">
        <v>147</v>
      </c>
      <c r="B17" s="170" t="s">
        <v>76</v>
      </c>
      <c r="C17" s="12">
        <v>45</v>
      </c>
      <c r="D17" s="12"/>
      <c r="E17" s="12">
        <v>41</v>
      </c>
      <c r="F17" s="12"/>
      <c r="G17" s="12"/>
      <c r="H17" s="12"/>
      <c r="I17" s="12"/>
      <c r="J17" s="12">
        <v>45</v>
      </c>
      <c r="K17" s="12"/>
      <c r="L17" s="12"/>
      <c r="M17" s="12"/>
      <c r="N17" s="12"/>
      <c r="O17" s="12"/>
      <c r="P17" s="12"/>
      <c r="Q17" s="1"/>
      <c r="R17" s="76">
        <f t="shared" si="1"/>
        <v>43.666666666666664</v>
      </c>
      <c r="S17" s="35">
        <f t="shared" si="0"/>
        <v>42.833333333333336</v>
      </c>
      <c r="T17" s="113">
        <f t="shared" si="2"/>
        <v>45</v>
      </c>
      <c r="U17" s="114" t="str">
        <f t="shared" si="3"/>
        <v> </v>
      </c>
      <c r="V17" s="115" t="str">
        <f t="shared" si="7"/>
        <v> </v>
      </c>
      <c r="W17" s="116" t="str">
        <f t="shared" si="8"/>
        <v> </v>
      </c>
      <c r="X17" s="117">
        <f t="shared" si="4"/>
        <v>3</v>
      </c>
      <c r="Y17" s="66">
        <f t="shared" si="9"/>
        <v>42.833333333333336</v>
      </c>
      <c r="Z17" s="142">
        <f t="shared" si="5"/>
        <v>42.833333333333336</v>
      </c>
      <c r="AA17" s="66">
        <f t="shared" si="6"/>
      </c>
    </row>
    <row r="18" spans="1:27" ht="12.75">
      <c r="A18" s="166" t="s">
        <v>151</v>
      </c>
      <c r="B18" s="167" t="s">
        <v>76</v>
      </c>
      <c r="C18" s="12">
        <v>42</v>
      </c>
      <c r="D18" s="12">
        <v>45</v>
      </c>
      <c r="E18" s="12">
        <v>41</v>
      </c>
      <c r="F18" s="12">
        <v>42</v>
      </c>
      <c r="G18" s="12">
        <v>51</v>
      </c>
      <c r="H18" s="12">
        <v>52</v>
      </c>
      <c r="I18" s="12">
        <v>45</v>
      </c>
      <c r="J18" s="12">
        <v>35</v>
      </c>
      <c r="K18" s="12">
        <v>45</v>
      </c>
      <c r="L18" s="12"/>
      <c r="M18" s="12"/>
      <c r="N18" s="12"/>
      <c r="O18" s="12"/>
      <c r="P18" s="12"/>
      <c r="Q18" s="1"/>
      <c r="R18" s="76">
        <f t="shared" si="1"/>
        <v>44.22222222222222</v>
      </c>
      <c r="S18" s="35">
        <f t="shared" si="0"/>
        <v>41.55555555555556</v>
      </c>
      <c r="T18" s="113">
        <f t="shared" si="2"/>
        <v>52</v>
      </c>
      <c r="U18" s="114" t="str">
        <f t="shared" si="3"/>
        <v> </v>
      </c>
      <c r="V18" s="115">
        <f t="shared" si="7"/>
        <v>44.22222222222222</v>
      </c>
      <c r="W18" s="116" t="str">
        <f t="shared" si="8"/>
        <v> </v>
      </c>
      <c r="X18" s="117">
        <f t="shared" si="4"/>
        <v>9</v>
      </c>
      <c r="Y18" s="66">
        <f t="shared" si="9"/>
        <v>41.55555555555556</v>
      </c>
      <c r="Z18" s="142">
        <f t="shared" si="5"/>
        <v>41.55555555555556</v>
      </c>
      <c r="AA18" s="66">
        <f t="shared" si="6"/>
      </c>
    </row>
    <row r="19" spans="1:27" ht="12.75">
      <c r="A19" s="166" t="s">
        <v>154</v>
      </c>
      <c r="B19" s="167" t="s">
        <v>76</v>
      </c>
      <c r="C19" s="12"/>
      <c r="D19" s="12"/>
      <c r="E19" s="12"/>
      <c r="F19" s="12">
        <v>40</v>
      </c>
      <c r="G19" s="12"/>
      <c r="H19" s="12">
        <v>40</v>
      </c>
      <c r="I19" s="12">
        <v>38</v>
      </c>
      <c r="J19" s="12">
        <v>47</v>
      </c>
      <c r="K19" s="12">
        <v>51</v>
      </c>
      <c r="L19" s="12"/>
      <c r="M19" s="12"/>
      <c r="N19" s="12"/>
      <c r="O19" s="12"/>
      <c r="P19" s="12"/>
      <c r="Q19" s="1"/>
      <c r="R19" s="76">
        <f t="shared" si="1"/>
        <v>43.2</v>
      </c>
      <c r="S19" s="35">
        <f t="shared" si="0"/>
        <v>41.6</v>
      </c>
      <c r="T19" s="113">
        <f t="shared" si="2"/>
        <v>51</v>
      </c>
      <c r="U19" s="114" t="str">
        <f t="shared" si="3"/>
        <v> </v>
      </c>
      <c r="V19" s="115" t="str">
        <f t="shared" si="7"/>
        <v> </v>
      </c>
      <c r="W19" s="116" t="str">
        <f t="shared" si="8"/>
        <v> </v>
      </c>
      <c r="X19" s="117">
        <f t="shared" si="4"/>
        <v>5</v>
      </c>
      <c r="Y19" s="66">
        <f t="shared" si="9"/>
        <v>41.6</v>
      </c>
      <c r="Z19" s="142">
        <f t="shared" si="5"/>
        <v>41.6</v>
      </c>
      <c r="AA19" s="66">
        <f t="shared" si="6"/>
      </c>
    </row>
    <row r="20" spans="1:27" ht="12.75">
      <c r="A20" s="168" t="s">
        <v>155</v>
      </c>
      <c r="B20" s="167" t="s">
        <v>37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"/>
      <c r="R20" s="76">
        <f t="shared" si="1"/>
      </c>
      <c r="S20" s="35">
        <f t="shared" si="0"/>
      </c>
      <c r="T20" s="113">
        <f t="shared" si="2"/>
      </c>
      <c r="U20" s="114">
        <f t="shared" si="3"/>
      </c>
      <c r="V20" s="115" t="str">
        <f t="shared" si="7"/>
        <v> </v>
      </c>
      <c r="W20" s="116" t="str">
        <f t="shared" si="8"/>
        <v> </v>
      </c>
      <c r="X20" s="117">
        <f t="shared" si="4"/>
      </c>
      <c r="Y20" s="66">
        <f t="shared" si="9"/>
      </c>
      <c r="Z20" s="142">
        <f t="shared" si="5"/>
      </c>
      <c r="AA20" s="66">
        <f t="shared" si="6"/>
      </c>
    </row>
    <row r="21" spans="1:27" ht="12.75">
      <c r="A21" s="169" t="s">
        <v>255</v>
      </c>
      <c r="B21" s="170" t="s">
        <v>76</v>
      </c>
      <c r="C21" s="12">
        <v>39</v>
      </c>
      <c r="D21" s="12">
        <v>40</v>
      </c>
      <c r="E21" s="12">
        <v>38</v>
      </c>
      <c r="F21" s="12">
        <v>40</v>
      </c>
      <c r="G21" s="12">
        <v>39</v>
      </c>
      <c r="H21" s="12">
        <v>41</v>
      </c>
      <c r="I21" s="12">
        <v>43</v>
      </c>
      <c r="J21" s="12">
        <v>43</v>
      </c>
      <c r="K21" s="12">
        <v>37</v>
      </c>
      <c r="L21" s="12"/>
      <c r="M21" s="12"/>
      <c r="N21" s="12"/>
      <c r="O21" s="12"/>
      <c r="P21" s="12"/>
      <c r="Q21" s="1"/>
      <c r="R21" s="76">
        <f t="shared" si="1"/>
        <v>40</v>
      </c>
      <c r="S21" s="35">
        <f t="shared" si="0"/>
        <v>39.8235294117647</v>
      </c>
      <c r="T21" s="113">
        <f t="shared" si="2"/>
        <v>43</v>
      </c>
      <c r="U21" s="114" t="str">
        <f t="shared" si="3"/>
        <v> </v>
      </c>
      <c r="V21" s="115">
        <f t="shared" si="7"/>
        <v>40</v>
      </c>
      <c r="W21" s="116" t="str">
        <f t="shared" si="8"/>
        <v> </v>
      </c>
      <c r="X21" s="117">
        <f t="shared" si="4"/>
        <v>9</v>
      </c>
      <c r="Y21" s="66">
        <f t="shared" si="9"/>
        <v>39.8235294117647</v>
      </c>
      <c r="Z21" s="142">
        <f t="shared" si="5"/>
        <v>39.8235294117647</v>
      </c>
      <c r="AA21" s="66">
        <f t="shared" si="6"/>
      </c>
    </row>
    <row r="22" spans="1:27" ht="12.75">
      <c r="A22" s="166" t="s">
        <v>148</v>
      </c>
      <c r="B22" s="167" t="s">
        <v>76</v>
      </c>
      <c r="C22" s="12">
        <v>35</v>
      </c>
      <c r="D22" s="12">
        <v>36</v>
      </c>
      <c r="E22" s="12">
        <v>41</v>
      </c>
      <c r="F22" s="12"/>
      <c r="G22" s="12"/>
      <c r="H22" s="12">
        <v>45</v>
      </c>
      <c r="I22" s="12"/>
      <c r="J22" s="12"/>
      <c r="K22" s="12"/>
      <c r="L22" s="12"/>
      <c r="M22" s="12"/>
      <c r="N22" s="12"/>
      <c r="O22" s="12"/>
      <c r="P22" s="12"/>
      <c r="Q22" s="1"/>
      <c r="R22" s="76">
        <f t="shared" si="1"/>
        <v>39.25</v>
      </c>
      <c r="S22" s="35">
        <f t="shared" si="0"/>
        <v>36.714285714285715</v>
      </c>
      <c r="T22" s="113">
        <f t="shared" si="2"/>
        <v>45</v>
      </c>
      <c r="U22" s="114" t="str">
        <f t="shared" si="3"/>
        <v> </v>
      </c>
      <c r="V22" s="115" t="str">
        <f t="shared" si="7"/>
        <v> </v>
      </c>
      <c r="W22" s="116" t="str">
        <f t="shared" si="8"/>
        <v> </v>
      </c>
      <c r="X22" s="117">
        <f t="shared" si="4"/>
        <v>4</v>
      </c>
      <c r="Y22" s="66">
        <f t="shared" si="9"/>
        <v>36.714285714285715</v>
      </c>
      <c r="Z22" s="142">
        <f t="shared" si="5"/>
        <v>36.714285714285715</v>
      </c>
      <c r="AA22" s="66">
        <f t="shared" si="6"/>
      </c>
    </row>
    <row r="23" spans="1:27" ht="12.75">
      <c r="A23" s="166" t="s">
        <v>152</v>
      </c>
      <c r="B23" s="167" t="s">
        <v>37</v>
      </c>
      <c r="C23" s="12"/>
      <c r="D23" s="12">
        <v>36</v>
      </c>
      <c r="E23" s="12">
        <v>34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"/>
      <c r="R23" s="76">
        <f t="shared" si="1"/>
        <v>35</v>
      </c>
      <c r="S23" s="35">
        <f t="shared" si="0"/>
        <v>34.666666666666664</v>
      </c>
      <c r="T23" s="113" t="str">
        <f t="shared" si="2"/>
        <v> </v>
      </c>
      <c r="U23" s="114">
        <f t="shared" si="3"/>
        <v>36</v>
      </c>
      <c r="V23" s="115" t="str">
        <f t="shared" si="7"/>
        <v> </v>
      </c>
      <c r="W23" s="116" t="str">
        <f t="shared" si="8"/>
        <v> </v>
      </c>
      <c r="X23" s="117">
        <f t="shared" si="4"/>
        <v>2</v>
      </c>
      <c r="Y23" s="66">
        <f t="shared" si="9"/>
      </c>
      <c r="Z23" s="142">
        <f t="shared" si="5"/>
      </c>
      <c r="AA23" s="66">
        <f t="shared" si="6"/>
      </c>
    </row>
    <row r="24" spans="1:27" ht="12.75" customHeight="1">
      <c r="A24" s="166" t="s">
        <v>267</v>
      </c>
      <c r="B24" s="167" t="s">
        <v>76</v>
      </c>
      <c r="C24" s="12"/>
      <c r="D24" s="12"/>
      <c r="E24" s="12"/>
      <c r="F24" s="12">
        <v>36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"/>
      <c r="R24" s="76">
        <f t="shared" si="1"/>
        <v>36</v>
      </c>
      <c r="S24" s="35">
        <f t="shared" si="0"/>
        <v>36</v>
      </c>
      <c r="T24" s="113">
        <f t="shared" si="2"/>
        <v>36</v>
      </c>
      <c r="U24" s="114" t="str">
        <f t="shared" si="3"/>
        <v> </v>
      </c>
      <c r="V24" s="115" t="str">
        <f t="shared" si="7"/>
        <v> </v>
      </c>
      <c r="W24" s="116" t="str">
        <f t="shared" si="8"/>
        <v> </v>
      </c>
      <c r="X24" s="117">
        <f t="shared" si="4"/>
        <v>1</v>
      </c>
      <c r="Y24" s="66">
        <f t="shared" si="9"/>
      </c>
      <c r="Z24" s="142">
        <f t="shared" si="5"/>
      </c>
      <c r="AA24" s="66">
        <f t="shared" si="6"/>
      </c>
    </row>
    <row r="25" spans="1:27" ht="12.75" customHeight="1">
      <c r="A25" s="166" t="s">
        <v>268</v>
      </c>
      <c r="B25" s="167" t="s">
        <v>76</v>
      </c>
      <c r="C25" s="12"/>
      <c r="D25" s="12"/>
      <c r="E25" s="12"/>
      <c r="F25" s="12">
        <v>37</v>
      </c>
      <c r="G25" s="12">
        <v>40</v>
      </c>
      <c r="H25" s="12"/>
      <c r="I25" s="12"/>
      <c r="J25" s="12"/>
      <c r="K25" s="12"/>
      <c r="L25" s="12"/>
      <c r="M25" s="12"/>
      <c r="N25" s="12"/>
      <c r="O25" s="12"/>
      <c r="P25" s="12"/>
      <c r="Q25" s="1"/>
      <c r="R25" s="76">
        <f t="shared" si="1"/>
        <v>38.5</v>
      </c>
      <c r="S25" s="35">
        <f t="shared" si="0"/>
        <v>39</v>
      </c>
      <c r="T25" s="113">
        <f t="shared" si="2"/>
        <v>40</v>
      </c>
      <c r="U25" s="114" t="str">
        <f t="shared" si="3"/>
        <v> </v>
      </c>
      <c r="V25" s="115" t="str">
        <f t="shared" si="7"/>
        <v> </v>
      </c>
      <c r="W25" s="116" t="str">
        <f t="shared" si="8"/>
        <v> </v>
      </c>
      <c r="X25" s="117">
        <f t="shared" si="4"/>
        <v>2</v>
      </c>
      <c r="Y25" s="66">
        <f t="shared" si="9"/>
      </c>
      <c r="Z25" s="142">
        <f t="shared" si="5"/>
      </c>
      <c r="AA25" s="66">
        <f t="shared" si="6"/>
      </c>
    </row>
    <row r="26" spans="1:27" ht="12.75" customHeight="1">
      <c r="A26" s="166" t="s">
        <v>269</v>
      </c>
      <c r="B26" s="167" t="s">
        <v>76</v>
      </c>
      <c r="C26" s="12"/>
      <c r="D26" s="12"/>
      <c r="E26" s="12"/>
      <c r="F26" s="12">
        <v>43</v>
      </c>
      <c r="G26" s="12">
        <v>41</v>
      </c>
      <c r="H26" s="12"/>
      <c r="I26" s="12"/>
      <c r="J26" s="12"/>
      <c r="K26" s="12"/>
      <c r="L26" s="12"/>
      <c r="M26" s="12"/>
      <c r="N26" s="12"/>
      <c r="O26" s="12"/>
      <c r="P26" s="12"/>
      <c r="Q26" s="1"/>
      <c r="R26" s="76">
        <f t="shared" si="1"/>
        <v>42</v>
      </c>
      <c r="S26" s="35">
        <f t="shared" si="0"/>
        <v>39.6</v>
      </c>
      <c r="T26" s="113">
        <f t="shared" si="2"/>
        <v>43</v>
      </c>
      <c r="U26" s="114" t="str">
        <f t="shared" si="3"/>
        <v> </v>
      </c>
      <c r="V26" s="115" t="str">
        <f t="shared" si="7"/>
        <v> </v>
      </c>
      <c r="W26" s="116" t="str">
        <f t="shared" si="8"/>
        <v> </v>
      </c>
      <c r="X26" s="117">
        <f t="shared" si="4"/>
        <v>2</v>
      </c>
      <c r="Y26" s="66">
        <f t="shared" si="9"/>
      </c>
      <c r="Z26" s="142">
        <f aca="true" t="shared" si="10" ref="Z26:AA33">IF((COUNT(D26:Q26,D78:Q78))&lt;8,"",(AVERAGE(D26:Q26,D78:Q78)))</f>
      </c>
      <c r="AA26" s="66">
        <f t="shared" si="10"/>
      </c>
    </row>
    <row r="27" spans="1:27" ht="12.75" customHeight="1" thickBot="1">
      <c r="A27" s="15" t="s">
        <v>277</v>
      </c>
      <c r="B27" s="107" t="s">
        <v>76</v>
      </c>
      <c r="C27" s="12"/>
      <c r="D27" s="12"/>
      <c r="E27" s="12"/>
      <c r="F27" s="12"/>
      <c r="G27" s="12">
        <v>36</v>
      </c>
      <c r="H27" s="12">
        <v>39</v>
      </c>
      <c r="I27" s="12">
        <v>30</v>
      </c>
      <c r="J27" s="12">
        <v>32</v>
      </c>
      <c r="K27" s="12">
        <v>37</v>
      </c>
      <c r="L27" s="12"/>
      <c r="M27" s="12"/>
      <c r="N27" s="12"/>
      <c r="O27" s="12"/>
      <c r="P27" s="12"/>
      <c r="Q27" s="1"/>
      <c r="R27" s="76">
        <f t="shared" si="1"/>
        <v>34.8</v>
      </c>
      <c r="S27" s="35">
        <f aca="true" t="shared" si="11" ref="S27:S33">IF((COUNT(C27:P27,C79:P79))&lt;1,"",(AVERAGE(C27:P27,C79:P79)))</f>
        <v>36.833333333333336</v>
      </c>
      <c r="T27" s="113">
        <f t="shared" si="2"/>
        <v>39</v>
      </c>
      <c r="U27" s="114" t="str">
        <f t="shared" si="3"/>
        <v> </v>
      </c>
      <c r="V27" s="115" t="str">
        <f t="shared" si="7"/>
        <v> </v>
      </c>
      <c r="W27" s="116" t="str">
        <f t="shared" si="8"/>
        <v> </v>
      </c>
      <c r="X27" s="117">
        <f t="shared" si="4"/>
        <v>5</v>
      </c>
      <c r="Y27" s="66">
        <f t="shared" si="9"/>
        <v>36.833333333333336</v>
      </c>
      <c r="Z27" s="66">
        <f t="shared" si="10"/>
        <v>36.833333333333336</v>
      </c>
      <c r="AA27" s="66">
        <f t="shared" si="10"/>
        <v>36.79183673469388</v>
      </c>
    </row>
    <row r="28" spans="1:27" ht="12.75" customHeight="1" hidden="1">
      <c r="A28" s="15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"/>
      <c r="R28" s="76">
        <f t="shared" si="1"/>
      </c>
      <c r="S28" s="35">
        <f t="shared" si="11"/>
      </c>
      <c r="T28" s="113">
        <f t="shared" si="2"/>
      </c>
      <c r="U28" s="114">
        <f t="shared" si="3"/>
      </c>
      <c r="V28" s="115" t="str">
        <f t="shared" si="7"/>
        <v> </v>
      </c>
      <c r="W28" s="116" t="str">
        <f t="shared" si="8"/>
        <v> </v>
      </c>
      <c r="X28" s="117">
        <f t="shared" si="4"/>
      </c>
      <c r="Y28" s="66">
        <f t="shared" si="9"/>
      </c>
      <c r="Z28" s="66">
        <f t="shared" si="10"/>
      </c>
      <c r="AA28" s="66">
        <f t="shared" si="10"/>
      </c>
    </row>
    <row r="29" spans="1:27" ht="12.75" customHeight="1" hidden="1">
      <c r="A29" s="15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"/>
      <c r="R29" s="76">
        <f t="shared" si="1"/>
      </c>
      <c r="S29" s="35">
        <f t="shared" si="11"/>
      </c>
      <c r="T29" s="113">
        <f t="shared" si="2"/>
      </c>
      <c r="U29" s="114">
        <f t="shared" si="3"/>
      </c>
      <c r="V29" s="115" t="str">
        <f t="shared" si="7"/>
        <v> </v>
      </c>
      <c r="W29" s="116" t="str">
        <f t="shared" si="8"/>
        <v> </v>
      </c>
      <c r="X29" s="117">
        <f t="shared" si="4"/>
      </c>
      <c r="Y29" s="66">
        <f t="shared" si="9"/>
      </c>
      <c r="Z29" s="66">
        <f t="shared" si="10"/>
      </c>
      <c r="AA29" s="66">
        <f t="shared" si="10"/>
      </c>
    </row>
    <row r="30" spans="1:27" ht="12.75" customHeight="1" hidden="1">
      <c r="A30" s="15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"/>
      <c r="R30" s="76">
        <f t="shared" si="1"/>
      </c>
      <c r="S30" s="35">
        <f t="shared" si="11"/>
      </c>
      <c r="T30" s="113">
        <f t="shared" si="2"/>
      </c>
      <c r="U30" s="114">
        <f t="shared" si="3"/>
      </c>
      <c r="V30" s="115" t="str">
        <f t="shared" si="7"/>
        <v> </v>
      </c>
      <c r="W30" s="116" t="str">
        <f t="shared" si="8"/>
        <v> </v>
      </c>
      <c r="X30" s="117">
        <f t="shared" si="4"/>
      </c>
      <c r="Y30" s="66">
        <f t="shared" si="9"/>
      </c>
      <c r="Z30" s="66">
        <f t="shared" si="10"/>
      </c>
      <c r="AA30" s="66">
        <f t="shared" si="10"/>
      </c>
    </row>
    <row r="31" spans="1:27" ht="12.75" customHeight="1" hidden="1">
      <c r="A31" s="15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"/>
      <c r="R31" s="76">
        <f t="shared" si="1"/>
      </c>
      <c r="S31" s="35">
        <f t="shared" si="11"/>
      </c>
      <c r="T31" s="113">
        <f t="shared" si="2"/>
      </c>
      <c r="U31" s="114">
        <f t="shared" si="3"/>
      </c>
      <c r="V31" s="115" t="str">
        <f t="shared" si="7"/>
        <v> </v>
      </c>
      <c r="W31" s="116" t="str">
        <f t="shared" si="8"/>
        <v> </v>
      </c>
      <c r="X31" s="117">
        <f t="shared" si="4"/>
      </c>
      <c r="Y31" s="66">
        <f t="shared" si="9"/>
      </c>
      <c r="Z31" s="66">
        <f t="shared" si="10"/>
      </c>
      <c r="AA31" s="66">
        <f t="shared" si="10"/>
      </c>
    </row>
    <row r="32" spans="1:27" ht="12.75" customHeight="1" hidden="1">
      <c r="A32" s="15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"/>
      <c r="R32" s="76">
        <f t="shared" si="1"/>
      </c>
      <c r="S32" s="35">
        <f t="shared" si="11"/>
      </c>
      <c r="T32" s="113">
        <f t="shared" si="2"/>
      </c>
      <c r="U32" s="114">
        <f t="shared" si="3"/>
      </c>
      <c r="V32" s="115" t="str">
        <f t="shared" si="7"/>
        <v> </v>
      </c>
      <c r="W32" s="116" t="str">
        <f t="shared" si="8"/>
        <v> </v>
      </c>
      <c r="X32" s="117">
        <f t="shared" si="4"/>
      </c>
      <c r="Y32" s="66">
        <f t="shared" si="9"/>
      </c>
      <c r="Z32" s="66">
        <f t="shared" si="10"/>
      </c>
      <c r="AA32" s="66">
        <f t="shared" si="10"/>
      </c>
    </row>
    <row r="33" spans="1:27" ht="12.75" customHeight="1" hidden="1">
      <c r="A33" s="15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"/>
      <c r="R33" s="76">
        <f t="shared" si="1"/>
      </c>
      <c r="S33" s="35">
        <f t="shared" si="11"/>
      </c>
      <c r="T33" s="113">
        <f t="shared" si="2"/>
      </c>
      <c r="U33" s="114">
        <f t="shared" si="3"/>
      </c>
      <c r="V33" s="115" t="str">
        <f t="shared" si="7"/>
        <v> </v>
      </c>
      <c r="W33" s="116" t="str">
        <f t="shared" si="8"/>
        <v> </v>
      </c>
      <c r="X33" s="117">
        <f t="shared" si="4"/>
      </c>
      <c r="Y33" s="66">
        <f t="shared" si="9"/>
      </c>
      <c r="Z33" s="66">
        <f t="shared" si="10"/>
      </c>
      <c r="AA33" s="66">
        <f t="shared" si="10"/>
      </c>
    </row>
    <row r="34" spans="1:27" ht="12.75" customHeight="1" hidden="1">
      <c r="A34" s="15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"/>
      <c r="R34" s="76">
        <f t="shared" si="1"/>
      </c>
      <c r="S34" s="35">
        <f>IF((COUNT(C34:P34,#REF!))&lt;1,"",(AVERAGE(C34:P34,#REF!)))</f>
      </c>
      <c r="T34" s="113">
        <f t="shared" si="2"/>
      </c>
      <c r="U34" s="114">
        <f t="shared" si="3"/>
      </c>
      <c r="V34" s="115" t="str">
        <f t="shared" si="7"/>
        <v> </v>
      </c>
      <c r="W34" s="116" t="str">
        <f t="shared" si="8"/>
        <v> </v>
      </c>
      <c r="X34" s="117">
        <f t="shared" si="4"/>
      </c>
      <c r="Y34" s="66">
        <f t="shared" si="9"/>
      </c>
      <c r="Z34" s="66">
        <f>IF((COUNT(D34:Q34,#REF!))&lt;8,"",(AVERAGE(D34:Q34,#REF!)))</f>
      </c>
      <c r="AA34" s="66">
        <f>IF((COUNT(E34:R34,#REF!))&lt;8,"",(AVERAGE(E34:R34,#REF!)))</f>
      </c>
    </row>
    <row r="35" spans="1:27" ht="12.75" customHeight="1" hidden="1">
      <c r="A35" s="15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"/>
      <c r="R35" s="76">
        <f t="shared" si="1"/>
      </c>
      <c r="S35" s="35">
        <f>IF((COUNT(C35:P35,#REF!))&lt;1,"",(AVERAGE(C35:P35,#REF!)))</f>
      </c>
      <c r="T35" s="113">
        <f t="shared" si="2"/>
      </c>
      <c r="U35" s="114">
        <f t="shared" si="3"/>
      </c>
      <c r="V35" s="115" t="str">
        <f t="shared" si="7"/>
        <v> </v>
      </c>
      <c r="W35" s="116" t="str">
        <f t="shared" si="8"/>
        <v> </v>
      </c>
      <c r="X35" s="117">
        <f t="shared" si="4"/>
      </c>
      <c r="Y35" s="66">
        <f t="shared" si="9"/>
      </c>
      <c r="Z35" s="66">
        <f>IF((COUNT(D35:Q35,#REF!))&lt;8,"",(AVERAGE(D35:Q35,#REF!)))</f>
      </c>
      <c r="AA35" s="66">
        <f>IF((COUNT(E35:R35,#REF!))&lt;8,"",(AVERAGE(E35:R35,#REF!)))</f>
      </c>
    </row>
    <row r="36" spans="1:27" ht="12.75" customHeight="1" hidden="1">
      <c r="A36" s="15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"/>
      <c r="R36" s="76">
        <f t="shared" si="1"/>
      </c>
      <c r="S36" s="35">
        <f aca="true" t="shared" si="12" ref="S36:S42">IF((COUNT(C36:P36,C88:P88))&lt;1,"",(AVERAGE(C36:P36,C88:P88)))</f>
      </c>
      <c r="T36" s="113">
        <f t="shared" si="2"/>
      </c>
      <c r="U36" s="114">
        <f t="shared" si="3"/>
      </c>
      <c r="V36" s="115" t="str">
        <f t="shared" si="7"/>
        <v> </v>
      </c>
      <c r="W36" s="116" t="str">
        <f t="shared" si="8"/>
        <v> </v>
      </c>
      <c r="X36" s="117">
        <f t="shared" si="4"/>
      </c>
      <c r="Y36" s="66">
        <f t="shared" si="9"/>
      </c>
      <c r="Z36" s="66">
        <f aca="true" t="shared" si="13" ref="Z36:AA42">IF((COUNT(D36:Q36,D88:Q88))&lt;8,"",(AVERAGE(D36:Q36,D88:Q88)))</f>
      </c>
      <c r="AA36" s="66">
        <f t="shared" si="13"/>
      </c>
    </row>
    <row r="37" spans="1:27" ht="12.75" customHeight="1" hidden="1">
      <c r="A37" s="15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"/>
      <c r="R37" s="76">
        <f t="shared" si="1"/>
      </c>
      <c r="S37" s="35">
        <f t="shared" si="12"/>
      </c>
      <c r="T37" s="113">
        <f t="shared" si="2"/>
      </c>
      <c r="U37" s="114">
        <f t="shared" si="3"/>
      </c>
      <c r="V37" s="115" t="str">
        <f t="shared" si="7"/>
        <v> </v>
      </c>
      <c r="W37" s="116" t="str">
        <f t="shared" si="8"/>
        <v> </v>
      </c>
      <c r="X37" s="117">
        <f t="shared" si="4"/>
      </c>
      <c r="Y37" s="66">
        <f t="shared" si="9"/>
      </c>
      <c r="Z37" s="66">
        <f t="shared" si="13"/>
      </c>
      <c r="AA37" s="66">
        <f t="shared" si="13"/>
      </c>
    </row>
    <row r="38" spans="1:27" ht="12.75" customHeight="1" hidden="1">
      <c r="A38" s="15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"/>
      <c r="R38" s="76">
        <f t="shared" si="1"/>
      </c>
      <c r="S38" s="35">
        <f t="shared" si="12"/>
      </c>
      <c r="T38" s="113">
        <f t="shared" si="2"/>
      </c>
      <c r="U38" s="114">
        <f t="shared" si="3"/>
      </c>
      <c r="V38" s="115" t="str">
        <f t="shared" si="7"/>
        <v> </v>
      </c>
      <c r="W38" s="116" t="str">
        <f t="shared" si="8"/>
        <v> </v>
      </c>
      <c r="X38" s="117">
        <f t="shared" si="4"/>
      </c>
      <c r="Y38" s="66">
        <f t="shared" si="9"/>
      </c>
      <c r="Z38" s="66">
        <f t="shared" si="13"/>
      </c>
      <c r="AA38" s="66">
        <f t="shared" si="13"/>
      </c>
    </row>
    <row r="39" spans="1:27" ht="12.75" customHeight="1" hidden="1">
      <c r="A39" s="15"/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"/>
      <c r="R39" s="76">
        <f t="shared" si="1"/>
      </c>
      <c r="S39" s="35">
        <f t="shared" si="12"/>
      </c>
      <c r="T39" s="113">
        <f t="shared" si="2"/>
      </c>
      <c r="U39" s="114">
        <f t="shared" si="3"/>
      </c>
      <c r="V39" s="115" t="str">
        <f t="shared" si="7"/>
        <v> </v>
      </c>
      <c r="W39" s="116" t="str">
        <f t="shared" si="8"/>
        <v> </v>
      </c>
      <c r="X39" s="117">
        <f t="shared" si="4"/>
      </c>
      <c r="Y39" s="66">
        <f t="shared" si="9"/>
      </c>
      <c r="Z39" s="66">
        <f t="shared" si="13"/>
      </c>
      <c r="AA39" s="66">
        <f t="shared" si="13"/>
      </c>
    </row>
    <row r="40" spans="1:27" ht="12.75" customHeight="1" hidden="1">
      <c r="A40" s="15"/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"/>
      <c r="R40" s="76">
        <f t="shared" si="1"/>
      </c>
      <c r="S40" s="35">
        <f t="shared" si="12"/>
      </c>
      <c r="T40" s="113">
        <f t="shared" si="2"/>
      </c>
      <c r="U40" s="114">
        <f t="shared" si="3"/>
      </c>
      <c r="V40" s="115" t="str">
        <f t="shared" si="7"/>
        <v> </v>
      </c>
      <c r="W40" s="116" t="str">
        <f t="shared" si="8"/>
        <v> </v>
      </c>
      <c r="X40" s="117">
        <f t="shared" si="4"/>
      </c>
      <c r="Y40" s="66">
        <f t="shared" si="9"/>
      </c>
      <c r="Z40" s="66">
        <f t="shared" si="13"/>
      </c>
      <c r="AA40" s="66">
        <f t="shared" si="13"/>
      </c>
    </row>
    <row r="41" spans="1:27" ht="12.75" customHeight="1" hidden="1">
      <c r="A41" s="15"/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"/>
      <c r="R41" s="76">
        <f t="shared" si="1"/>
      </c>
      <c r="S41" s="35">
        <f t="shared" si="12"/>
      </c>
      <c r="T41" s="113">
        <f t="shared" si="2"/>
      </c>
      <c r="U41" s="114">
        <f t="shared" si="3"/>
      </c>
      <c r="V41" s="115" t="str">
        <f t="shared" si="7"/>
        <v> </v>
      </c>
      <c r="W41" s="116" t="str">
        <f t="shared" si="8"/>
        <v> </v>
      </c>
      <c r="X41" s="117">
        <f t="shared" si="4"/>
      </c>
      <c r="Y41" s="66">
        <f t="shared" si="9"/>
      </c>
      <c r="Z41" s="66">
        <f t="shared" si="13"/>
      </c>
      <c r="AA41" s="66">
        <f t="shared" si="13"/>
      </c>
    </row>
    <row r="42" spans="1:27" ht="13.5" customHeight="1" hidden="1" thickBot="1">
      <c r="A42" s="15"/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"/>
      <c r="R42" s="77">
        <f t="shared" si="1"/>
      </c>
      <c r="S42" s="35">
        <f t="shared" si="12"/>
      </c>
      <c r="T42" s="118">
        <f t="shared" si="2"/>
      </c>
      <c r="U42" s="119">
        <f t="shared" si="3"/>
      </c>
      <c r="V42" s="115" t="str">
        <f t="shared" si="7"/>
        <v> </v>
      </c>
      <c r="W42" s="116" t="str">
        <f t="shared" si="8"/>
        <v> </v>
      </c>
      <c r="X42" s="120">
        <f t="shared" si="4"/>
      </c>
      <c r="Y42" s="66">
        <f t="shared" si="9"/>
      </c>
      <c r="Z42" s="67">
        <f t="shared" si="13"/>
      </c>
      <c r="AA42" s="67">
        <f t="shared" si="13"/>
      </c>
    </row>
    <row r="43" spans="1:27" ht="13.5" thickBot="1">
      <c r="A43" s="1"/>
      <c r="B43" s="5"/>
      <c r="C43" s="6">
        <f aca="true" t="shared" si="14" ref="C43:P43">IF(SUM(C4:C42)=0,"",SUM(C4:C42))</f>
        <v>400</v>
      </c>
      <c r="D43" s="211">
        <f>IF(SUM(D4:D42)=0,"",SUM(D4:D42))+1</f>
        <v>422</v>
      </c>
      <c r="E43" s="6">
        <f t="shared" si="14"/>
        <v>391</v>
      </c>
      <c r="F43" s="90">
        <f>IF(SUM(F4:F42)=0,"",SUM(F4:F42))</f>
        <v>406</v>
      </c>
      <c r="G43" s="6">
        <f t="shared" si="14"/>
        <v>406</v>
      </c>
      <c r="H43" s="6">
        <f t="shared" si="14"/>
        <v>419</v>
      </c>
      <c r="I43" s="6">
        <f t="shared" si="14"/>
        <v>413</v>
      </c>
      <c r="J43" s="6">
        <f t="shared" si="14"/>
        <v>418</v>
      </c>
      <c r="K43" s="211">
        <f>IF(SUM(K4:K42)=0,"",SUM(K4:K42))+1</f>
        <v>413</v>
      </c>
      <c r="L43" s="6">
        <f t="shared" si="14"/>
      </c>
      <c r="M43" s="6">
        <f t="shared" si="14"/>
      </c>
      <c r="N43" s="6">
        <f t="shared" si="14"/>
      </c>
      <c r="O43" s="6">
        <f t="shared" si="14"/>
      </c>
      <c r="P43" s="6">
        <f t="shared" si="14"/>
      </c>
      <c r="Q43" s="1"/>
      <c r="R43" s="17">
        <f>IF((COUNT(C43:P43))&lt;1,"",(AVERAGE(C43:P43)))</f>
        <v>409.77777777777777</v>
      </c>
      <c r="S43" s="17">
        <f>IF((COUNT(C43:P43,C95:P95))&lt;1,"",IF(COUNT(C95:P95)&lt;1,AVERAGE(C43:P43),IF(COUNT(C43:P43)&lt;1,AVERAGE(C95:P95),AVERAGE(C43:P43,C95:P95))))</f>
        <v>398.3888888888889</v>
      </c>
      <c r="T43" s="19">
        <f>IF(SUM(T4:T42)&lt;1,"",MAX(T4:T42))</f>
        <v>52</v>
      </c>
      <c r="U43" s="19">
        <f>IF(SUM(U4:U42)&lt;1,"",MAX(U4:U42))</f>
        <v>41</v>
      </c>
      <c r="V43" s="17">
        <f>IF(SUM(V4:V42)&lt;1,"",(MAX(V4:V42)))</f>
        <v>44.625</v>
      </c>
      <c r="W43" s="17">
        <f>IF(SUM(W4:W42)&lt;1,"",(MAX(W4:W42)))</f>
      </c>
      <c r="X43" s="121">
        <f>IF((COUNT(C43:P43))&lt;1,"",+COUNT(C43:P43))</f>
        <v>9</v>
      </c>
      <c r="Y43" s="78">
        <f>IF(MAX(Y$4:Y$42)&lt;1,"",MAX(Y$4:Y$42))</f>
        <v>45.3125</v>
      </c>
      <c r="Z43" s="78">
        <f>IF(MAX(Z$4:Z$42)&lt;1,"",MAX(Z$4:Z$42))</f>
        <v>45.3125</v>
      </c>
      <c r="AA43" s="78">
        <f>IF(MAX(AA$4:AA$42)&lt;1,"",MAX(AA$4:AA$42))</f>
        <v>36.79183673469388</v>
      </c>
    </row>
    <row r="44" spans="1:25" ht="13.5" thickBot="1">
      <c r="A44" s="1"/>
      <c r="B44" s="1"/>
      <c r="C44" s="5" t="s">
        <v>46</v>
      </c>
      <c r="D44" s="5" t="s">
        <v>19</v>
      </c>
      <c r="E44" s="5" t="s">
        <v>19</v>
      </c>
      <c r="F44" s="5" t="s">
        <v>19</v>
      </c>
      <c r="G44" s="5" t="s">
        <v>19</v>
      </c>
      <c r="H44" s="5" t="s">
        <v>19</v>
      </c>
      <c r="I44" s="5" t="s">
        <v>19</v>
      </c>
      <c r="J44" s="5" t="s">
        <v>19</v>
      </c>
      <c r="K44" s="5" t="s">
        <v>19</v>
      </c>
      <c r="L44" s="5" t="s">
        <v>19</v>
      </c>
      <c r="M44" s="5" t="s">
        <v>19</v>
      </c>
      <c r="N44" s="5" t="s">
        <v>19</v>
      </c>
      <c r="O44" s="5" t="s">
        <v>19</v>
      </c>
      <c r="P44" s="5" t="s">
        <v>19</v>
      </c>
      <c r="Q44" s="1"/>
      <c r="R44" s="1"/>
      <c r="S44" s="1"/>
      <c r="T44" s="1"/>
      <c r="U44" s="1"/>
      <c r="V44" s="230" t="s">
        <v>18</v>
      </c>
      <c r="W44" s="231"/>
      <c r="X44" s="106"/>
      <c r="Y44" s="1"/>
    </row>
    <row r="45" spans="1:25" ht="12.75">
      <c r="A45" s="1" t="s">
        <v>47</v>
      </c>
      <c r="B45" s="1"/>
      <c r="C45" s="12">
        <f>'Bowling Stones'!C95</f>
        <v>380</v>
      </c>
      <c r="D45" s="12">
        <f>'Offenham RBL'!C95</f>
        <v>362</v>
      </c>
      <c r="E45" s="12">
        <f>'The Wicks'!D95</f>
        <v>398</v>
      </c>
      <c r="F45" s="12">
        <f>'Double Tops'!E95</f>
        <v>388</v>
      </c>
      <c r="G45" s="12">
        <f>Beavers!G95</f>
        <v>380</v>
      </c>
      <c r="H45" s="12">
        <f>Chasers!H95</f>
        <v>389</v>
      </c>
      <c r="I45" s="12">
        <f>Dynamos!I95</f>
        <v>371</v>
      </c>
      <c r="J45" s="12">
        <f>Components!J95</f>
        <v>412</v>
      </c>
      <c r="K45" s="12">
        <f>Orleans!K95</f>
        <v>387</v>
      </c>
      <c r="L45" s="12"/>
      <c r="M45" s="12"/>
      <c r="N45" s="95"/>
      <c r="O45" s="12"/>
      <c r="P45" s="12"/>
      <c r="Q45" s="1"/>
      <c r="R45" s="1"/>
      <c r="S45" s="1"/>
      <c r="T45" s="1"/>
      <c r="U45" s="1"/>
      <c r="V45" s="1"/>
      <c r="W45" s="1"/>
      <c r="X45" s="1"/>
      <c r="Y45" s="1"/>
    </row>
    <row r="46" spans="1:25" ht="12.75">
      <c r="A46" s="1"/>
      <c r="B46" s="1"/>
      <c r="C46" s="1"/>
      <c r="D46" s="1"/>
      <c r="E46" s="1"/>
      <c r="F46" s="1"/>
      <c r="G46" s="1"/>
      <c r="H46" s="1"/>
      <c r="I46" s="1"/>
      <c r="J46" s="88"/>
      <c r="K46" s="1"/>
      <c r="L46" s="1"/>
      <c r="M46" s="1"/>
      <c r="N46" s="1"/>
      <c r="O46" s="1"/>
      <c r="P46" s="1"/>
      <c r="Q46" s="1"/>
      <c r="R46" s="3" t="s">
        <v>14</v>
      </c>
      <c r="S46" s="4"/>
      <c r="T46" s="1"/>
      <c r="U46" s="1"/>
      <c r="V46" s="1"/>
      <c r="W46" s="1"/>
      <c r="X46" s="1"/>
      <c r="Y46" s="1"/>
    </row>
    <row r="47" spans="1:25" ht="12.75">
      <c r="A47" s="1" t="s">
        <v>42</v>
      </c>
      <c r="B47" s="1"/>
      <c r="C47" s="81" t="str">
        <f>IF(ISNUMBER(C43),IF(ISNUMBER(C45),IF(C43&gt;C45,"Won",IF(C43=C45,"Draw","Lost")),"Error"),IF(ISNUMBER(C45),"Error",IF(C43="",IF(ISTEXT(C45),"",""),"Awarded Awy")))</f>
        <v>Won</v>
      </c>
      <c r="D47" s="81" t="str">
        <f aca="true" t="shared" si="15" ref="D47:M47">IF(ISNUMBER(D43),IF(ISNUMBER(D45),IF(D43&gt;D45,"Won",IF(D43=D45,"Draw","Lost")),"Error"),IF(ISNUMBER(D45),"Error",IF(D43="",IF(ISTEXT(D45),"",""),"Awarded Awy")))</f>
        <v>Won</v>
      </c>
      <c r="E47" s="81" t="str">
        <f t="shared" si="15"/>
        <v>Lost</v>
      </c>
      <c r="F47" s="81" t="str">
        <f t="shared" si="15"/>
        <v>Won</v>
      </c>
      <c r="G47" s="81" t="str">
        <f t="shared" si="15"/>
        <v>Won</v>
      </c>
      <c r="H47" s="81" t="str">
        <f t="shared" si="15"/>
        <v>Won</v>
      </c>
      <c r="I47" s="81" t="str">
        <f t="shared" si="15"/>
        <v>Won</v>
      </c>
      <c r="J47" s="81" t="str">
        <f t="shared" si="15"/>
        <v>Won</v>
      </c>
      <c r="K47" s="81" t="str">
        <f t="shared" si="15"/>
        <v>Won</v>
      </c>
      <c r="L47" s="81">
        <f t="shared" si="15"/>
      </c>
      <c r="M47" s="81">
        <f t="shared" si="15"/>
      </c>
      <c r="N47" s="81">
        <f>IF(ISNUMBER(N43),IF(ISNUMBER(N45),IF(N43&gt;N45,"Won",IF(N43=N45,"Draw","Lost")),"Error"),IF(ISNUMBER(N45),"Error",IF(N43="",IF(ISTEXT(N45),"Awarded Hme",""),"Awarded Awy")))</f>
      </c>
      <c r="O47" s="81">
        <f>IF(ISNUMBER(O43),IF(ISNUMBER(O45),IF(O43&gt;O45,"Won",IF(O43=O45,"Draw","Lost")),"Error"),IF(ISNUMBER(O45),"Error",IF(O43="",IF(ISTEXT(O45),"Awarded Hme",""),"Awarded Awy")))</f>
      </c>
      <c r="P47" s="81">
        <f>IF(ISNUMBER(P43),IF(ISNUMBER(P45),IF(P43&gt;P45,"Won",IF(P43=P45,"Draw","Lost")),"Error"),IF(ISNUMBER(P45),"Error",IF(P43="",IF(ISTEXT(P45),"Awarded Hme",""),"Awarded Awy")))</f>
      </c>
      <c r="Q47" s="1"/>
      <c r="R47" s="1" t="s">
        <v>33</v>
      </c>
      <c r="S47" s="5">
        <f>COUNTIF(C47:P47,"Won")</f>
        <v>8</v>
      </c>
      <c r="T47" s="1" t="s">
        <v>7</v>
      </c>
      <c r="U47" s="5">
        <f>COUNTIF(C47:P47,"Draw")</f>
        <v>0</v>
      </c>
      <c r="V47" s="1" t="s">
        <v>9</v>
      </c>
      <c r="W47" s="5">
        <f>COUNTIF(C47:P47,"Lost")</f>
        <v>1</v>
      </c>
      <c r="X47" s="1"/>
      <c r="Y47" s="1"/>
    </row>
    <row r="48" spans="1:25" ht="12.75">
      <c r="A48" s="1" t="s">
        <v>43</v>
      </c>
      <c r="B48" s="1"/>
      <c r="C48" s="81">
        <v>5</v>
      </c>
      <c r="D48" s="81">
        <v>6</v>
      </c>
      <c r="E48" s="81">
        <v>3</v>
      </c>
      <c r="F48" s="81">
        <v>4</v>
      </c>
      <c r="G48" s="81">
        <v>4</v>
      </c>
      <c r="H48" s="81">
        <v>3</v>
      </c>
      <c r="I48" s="81">
        <v>5</v>
      </c>
      <c r="J48" s="81">
        <v>3</v>
      </c>
      <c r="K48" s="81">
        <v>5</v>
      </c>
      <c r="L48" s="81"/>
      <c r="M48" s="81"/>
      <c r="N48" s="81"/>
      <c r="O48" s="81"/>
      <c r="P48" s="81"/>
      <c r="Q48" s="1"/>
      <c r="R48" s="1" t="s">
        <v>43</v>
      </c>
      <c r="S48" s="5">
        <f>SUM(C48:P48)</f>
        <v>38</v>
      </c>
      <c r="T48" s="1"/>
      <c r="U48" s="5"/>
      <c r="V48" s="1"/>
      <c r="W48" s="5"/>
      <c r="X48" s="1"/>
      <c r="Y48" s="1"/>
    </row>
    <row r="49" spans="1:25" ht="12.75">
      <c r="A49" s="1" t="s">
        <v>4</v>
      </c>
      <c r="B49" s="1"/>
      <c r="C49" s="81"/>
      <c r="D49" s="81"/>
      <c r="E49" s="81"/>
      <c r="F49" s="81"/>
      <c r="G49" s="81">
        <v>1</v>
      </c>
      <c r="H49" s="81">
        <v>1</v>
      </c>
      <c r="I49" s="81"/>
      <c r="J49" s="81"/>
      <c r="K49" s="81">
        <v>1</v>
      </c>
      <c r="L49" s="81"/>
      <c r="M49" s="81"/>
      <c r="N49" s="81"/>
      <c r="O49" s="81"/>
      <c r="P49" s="81"/>
      <c r="Q49" s="1"/>
      <c r="R49" s="1" t="s">
        <v>49</v>
      </c>
      <c r="S49" s="5">
        <f>SUM(C49:P49)</f>
        <v>3</v>
      </c>
      <c r="T49" s="1" t="s">
        <v>8</v>
      </c>
      <c r="U49" s="5">
        <f>(COUNT(C45:P45)*6)-(S48+S49)</f>
        <v>13</v>
      </c>
      <c r="V49" s="1"/>
      <c r="W49" s="5"/>
      <c r="X49" s="1"/>
      <c r="Y49" s="1"/>
    </row>
    <row r="50" spans="1:25" ht="12.75">
      <c r="A50" s="1" t="s">
        <v>31</v>
      </c>
      <c r="B50" s="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1"/>
      <c r="R50" s="1" t="s">
        <v>5</v>
      </c>
      <c r="S50" s="5">
        <f>SUM(C50:P50)</f>
        <v>0</v>
      </c>
      <c r="T50" s="1"/>
      <c r="U50" s="5"/>
      <c r="V50" s="1"/>
      <c r="W50" s="5"/>
      <c r="X50" s="1"/>
      <c r="Y50" s="1"/>
    </row>
    <row r="51" spans="1:25" ht="12.75">
      <c r="A51" s="1" t="s">
        <v>6</v>
      </c>
      <c r="B51" s="1"/>
      <c r="C51" s="81">
        <f>IF(C47="","",IF(C47="Awarded Hme",12,IF(C47="Awarded Awy",0,IF(C47="Won",6,IF(C47="Draw",3,0))+C48+(C49/2)-C50)))</f>
        <v>11</v>
      </c>
      <c r="D51" s="81">
        <f>IF(D47="","",IF(D47="Awarded Hme",12,IF(D47="Awarded Awy",0,IF(D47="Won",6,IF(D47="Draw",3,0))+D48+(D49/2)-D50)))</f>
        <v>12</v>
      </c>
      <c r="E51" s="81">
        <f aca="true" t="shared" si="16" ref="E51:P51">IF(E47="","",IF(E47="Awarded Hme",12,IF(E47="Awarded Awy",0,IF(E47="Won",6,IF(E47="Draw",3,0))+E48+(E49/2)-E50)))</f>
        <v>3</v>
      </c>
      <c r="F51" s="81">
        <f t="shared" si="16"/>
        <v>10</v>
      </c>
      <c r="G51" s="81">
        <f t="shared" si="16"/>
        <v>10.5</v>
      </c>
      <c r="H51" s="81">
        <f t="shared" si="16"/>
        <v>9.5</v>
      </c>
      <c r="I51" s="81">
        <f t="shared" si="16"/>
        <v>11</v>
      </c>
      <c r="J51" s="81">
        <f t="shared" si="16"/>
        <v>9</v>
      </c>
      <c r="K51" s="81">
        <f t="shared" si="16"/>
        <v>11.5</v>
      </c>
      <c r="L51" s="81">
        <f t="shared" si="16"/>
      </c>
      <c r="M51" s="81">
        <f t="shared" si="16"/>
      </c>
      <c r="N51" s="81">
        <f t="shared" si="16"/>
      </c>
      <c r="O51" s="81">
        <f t="shared" si="16"/>
      </c>
      <c r="P51" s="81">
        <f t="shared" si="16"/>
      </c>
      <c r="Q51" s="1"/>
      <c r="R51" s="1" t="s">
        <v>6</v>
      </c>
      <c r="S51" s="5">
        <f>SUM(C51:P51)</f>
        <v>87.5</v>
      </c>
      <c r="T51" s="1"/>
      <c r="U51" s="5"/>
      <c r="V51" s="1"/>
      <c r="W51" s="5"/>
      <c r="X51" s="1"/>
      <c r="Y51" s="1"/>
    </row>
    <row r="52" spans="1:2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8" thickBot="1">
      <c r="A53" s="226" t="str">
        <f ca="1">+RIGHT(CELL("filename",A1),LEN(CELL("filename",A1))-FIND("]",CELL("filename",A1)))&amp;" Away"</f>
        <v>No Hopers Away</v>
      </c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69"/>
    </row>
    <row r="54" spans="1:25" ht="13.5" thickBot="1">
      <c r="A54" s="172" t="s">
        <v>75</v>
      </c>
      <c r="B54" s="173" t="s">
        <v>74</v>
      </c>
      <c r="C54" s="162">
        <v>45195</v>
      </c>
      <c r="D54" s="162">
        <v>45215</v>
      </c>
      <c r="E54" s="162">
        <v>45245</v>
      </c>
      <c r="F54" s="162">
        <v>45259</v>
      </c>
      <c r="G54" s="162">
        <v>45300</v>
      </c>
      <c r="H54" s="162">
        <v>45315</v>
      </c>
      <c r="I54" s="162">
        <v>45378</v>
      </c>
      <c r="J54" s="162">
        <v>45342</v>
      </c>
      <c r="K54" s="162">
        <v>44998</v>
      </c>
      <c r="L54" s="93"/>
      <c r="M54" s="93"/>
      <c r="N54" s="164"/>
      <c r="O54" s="164"/>
      <c r="P54" s="164"/>
      <c r="Q54" s="1"/>
      <c r="R54" s="156" t="s">
        <v>11</v>
      </c>
      <c r="S54" s="5"/>
      <c r="T54" s="228" t="s">
        <v>35</v>
      </c>
      <c r="U54" s="229"/>
      <c r="V54" s="228" t="s">
        <v>2</v>
      </c>
      <c r="W54" s="229"/>
      <c r="X54" s="156" t="s">
        <v>38</v>
      </c>
      <c r="Y54" s="14"/>
    </row>
    <row r="55" spans="1:25" ht="13.5" thickBot="1">
      <c r="A55" s="174" t="str">
        <f ca="1">+RIGHT(CELL("filename",A1),LEN(CELL("filename",A1))-FIND("]",CELL("filename",A1)))</f>
        <v>No Hopers</v>
      </c>
      <c r="B55" s="6" t="s">
        <v>10</v>
      </c>
      <c r="C55" s="152" t="s">
        <v>215</v>
      </c>
      <c r="D55" s="152" t="s">
        <v>216</v>
      </c>
      <c r="E55" s="152" t="s">
        <v>212</v>
      </c>
      <c r="F55" s="152" t="s">
        <v>214</v>
      </c>
      <c r="G55" s="152" t="s">
        <v>233</v>
      </c>
      <c r="H55" s="152" t="s">
        <v>210</v>
      </c>
      <c r="I55" s="152" t="s">
        <v>211</v>
      </c>
      <c r="J55" s="152" t="s">
        <v>213</v>
      </c>
      <c r="K55" s="152" t="s">
        <v>218</v>
      </c>
      <c r="L55" s="6"/>
      <c r="M55" s="93"/>
      <c r="N55" s="6"/>
      <c r="O55" s="6"/>
      <c r="P55" s="6"/>
      <c r="Q55" s="1"/>
      <c r="R55" s="10" t="s">
        <v>2</v>
      </c>
      <c r="S55" s="5"/>
      <c r="T55" s="7" t="s">
        <v>36</v>
      </c>
      <c r="U55" s="9" t="s">
        <v>48</v>
      </c>
      <c r="V55" s="7" t="s">
        <v>36</v>
      </c>
      <c r="W55" s="9" t="s">
        <v>48</v>
      </c>
      <c r="X55" s="10" t="s">
        <v>25</v>
      </c>
      <c r="Y55" s="14"/>
    </row>
    <row r="56" spans="1:25" ht="12.75">
      <c r="A56" s="171" t="s">
        <v>149</v>
      </c>
      <c r="B56" s="82" t="s">
        <v>37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22"/>
      <c r="R56" s="71">
        <f>IF((COUNT(C56:P56))&lt;1,"",(AVERAGE(C56:P56)))</f>
      </c>
      <c r="S56" s="123"/>
      <c r="T56" s="108">
        <f>IF((COUNT(C56:P56))&lt;1,"",IF(B56="F"," ",MAX(C56:P56)))</f>
      </c>
      <c r="U56" s="109">
        <f>IF((COUNT(C56:P56))&lt;1,"",IF(B56="F",MAX(C56:P56)," "))</f>
      </c>
      <c r="V56" s="124" t="str">
        <f>IF(B56="F"," ",IF(COUNTA(C56:P56)&gt;=6,R56," "))</f>
        <v> </v>
      </c>
      <c r="W56" s="125" t="str">
        <f>IF(B56="F",IF(COUNTA(C56:P56)&gt;=6,R56," ")," ")</f>
        <v> </v>
      </c>
      <c r="X56" s="112">
        <f>IF((COUNT(C56:P56))&lt;1,"",(COUNT(C56:P56)))</f>
      </c>
      <c r="Y56" s="16"/>
    </row>
    <row r="57" spans="1:25" ht="12.75">
      <c r="A57" s="168" t="s">
        <v>270</v>
      </c>
      <c r="B57" s="167" t="s">
        <v>76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"/>
      <c r="R57" s="72">
        <f aca="true" t="shared" si="17" ref="R57:R94">IF((COUNT(C57:P57))&lt;1,"",(AVERAGE(C57:P57)))</f>
      </c>
      <c r="S57" s="70"/>
      <c r="T57" s="113">
        <f aca="true" t="shared" si="18" ref="T57:T94">IF((COUNT(C57:P57))&lt;1,"",IF(B57="F"," ",MAX(C57:P57)))</f>
      </c>
      <c r="U57" s="114">
        <f aca="true" t="shared" si="19" ref="U57:U94">IF((COUNT(C57:P57))&lt;1,"",IF(B57="F",MAX(C57:P57)," "))</f>
      </c>
      <c r="V57" s="126" t="str">
        <f>IF(B57="F"," ",IF(COUNTA(C57:P57)&gt;=6,R57," "))</f>
        <v> </v>
      </c>
      <c r="W57" s="127" t="str">
        <f>IF(B57="F",IF(COUNTA(C57:P57)&gt;=6,R57," ")," ")</f>
        <v> </v>
      </c>
      <c r="X57" s="117">
        <f aca="true" t="shared" si="20" ref="X57:X94">IF((COUNT(C57:P57))&lt;1,"",(COUNT(C57:P57)))</f>
      </c>
      <c r="Y57" s="14"/>
    </row>
    <row r="58" spans="1:25" ht="12.75">
      <c r="A58" s="166" t="s">
        <v>144</v>
      </c>
      <c r="B58" s="167" t="s">
        <v>76</v>
      </c>
      <c r="C58" s="12">
        <v>40</v>
      </c>
      <c r="D58" s="12">
        <v>39</v>
      </c>
      <c r="E58" s="12">
        <v>49</v>
      </c>
      <c r="F58" s="12">
        <v>44</v>
      </c>
      <c r="G58" s="12">
        <v>37</v>
      </c>
      <c r="H58" s="12">
        <v>37</v>
      </c>
      <c r="I58" s="12">
        <v>39</v>
      </c>
      <c r="J58" s="12">
        <v>36</v>
      </c>
      <c r="K58" s="12">
        <v>45</v>
      </c>
      <c r="L58" s="12"/>
      <c r="M58" s="12"/>
      <c r="N58" s="12"/>
      <c r="O58" s="12"/>
      <c r="P58" s="12"/>
      <c r="Q58" s="1"/>
      <c r="R58" s="72">
        <f t="shared" si="17"/>
        <v>40.666666666666664</v>
      </c>
      <c r="S58" s="70"/>
      <c r="T58" s="113">
        <f t="shared" si="18"/>
        <v>49</v>
      </c>
      <c r="U58" s="114" t="str">
        <f t="shared" si="19"/>
        <v> </v>
      </c>
      <c r="V58" s="126">
        <f aca="true" t="shared" si="21" ref="V58:V94">IF(B58="F"," ",IF(COUNTA(C58:P58)&gt;=6,R58," "))</f>
        <v>40.666666666666664</v>
      </c>
      <c r="W58" s="127" t="str">
        <f aca="true" t="shared" si="22" ref="W58:W94">IF(B58="F",IF(COUNTA(C58:P58)&gt;=6,R58," ")," ")</f>
        <v> </v>
      </c>
      <c r="X58" s="117">
        <f t="shared" si="20"/>
        <v>9</v>
      </c>
      <c r="Y58" s="14"/>
    </row>
    <row r="59" spans="1:25" ht="12.75">
      <c r="A59" s="166" t="s">
        <v>143</v>
      </c>
      <c r="B59" s="167" t="s">
        <v>76</v>
      </c>
      <c r="C59" s="12">
        <v>48</v>
      </c>
      <c r="D59" s="12">
        <v>54</v>
      </c>
      <c r="E59" s="12"/>
      <c r="F59" s="12">
        <v>45</v>
      </c>
      <c r="G59" s="12">
        <v>52</v>
      </c>
      <c r="H59" s="12">
        <v>44</v>
      </c>
      <c r="I59" s="12">
        <v>37</v>
      </c>
      <c r="J59" s="12">
        <v>53</v>
      </c>
      <c r="K59" s="12">
        <v>41</v>
      </c>
      <c r="L59" s="12"/>
      <c r="M59" s="12"/>
      <c r="N59" s="12"/>
      <c r="O59" s="12"/>
      <c r="P59" s="12"/>
      <c r="Q59" s="1"/>
      <c r="R59" s="72">
        <f t="shared" si="17"/>
        <v>46.75</v>
      </c>
      <c r="S59" s="70"/>
      <c r="T59" s="113">
        <f t="shared" si="18"/>
        <v>54</v>
      </c>
      <c r="U59" s="114" t="str">
        <f t="shared" si="19"/>
        <v> </v>
      </c>
      <c r="V59" s="126">
        <f t="shared" si="21"/>
        <v>46.75</v>
      </c>
      <c r="W59" s="127" t="str">
        <f t="shared" si="22"/>
        <v> </v>
      </c>
      <c r="X59" s="117">
        <f t="shared" si="20"/>
        <v>8</v>
      </c>
      <c r="Y59" s="14"/>
    </row>
    <row r="60" spans="1:25" ht="12.75">
      <c r="A60" s="168" t="s">
        <v>272</v>
      </c>
      <c r="B60" s="167" t="s">
        <v>76</v>
      </c>
      <c r="C60" s="12"/>
      <c r="D60" s="12"/>
      <c r="E60" s="12">
        <v>36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"/>
      <c r="R60" s="72">
        <f t="shared" si="17"/>
        <v>36</v>
      </c>
      <c r="S60" s="70"/>
      <c r="T60" s="113">
        <f t="shared" si="18"/>
        <v>36</v>
      </c>
      <c r="U60" s="114" t="str">
        <f t="shared" si="19"/>
        <v> </v>
      </c>
      <c r="V60" s="126" t="str">
        <f t="shared" si="21"/>
        <v> </v>
      </c>
      <c r="W60" s="127" t="str">
        <f t="shared" si="22"/>
        <v> </v>
      </c>
      <c r="X60" s="117">
        <f t="shared" si="20"/>
        <v>1</v>
      </c>
      <c r="Y60" s="14"/>
    </row>
    <row r="61" spans="1:25" ht="12.75">
      <c r="A61" s="166" t="s">
        <v>258</v>
      </c>
      <c r="B61" s="167" t="s">
        <v>76</v>
      </c>
      <c r="C61" s="12">
        <v>31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"/>
      <c r="R61" s="72">
        <f t="shared" si="17"/>
        <v>31</v>
      </c>
      <c r="S61" s="70"/>
      <c r="T61" s="113">
        <f t="shared" si="18"/>
        <v>31</v>
      </c>
      <c r="U61" s="114" t="str">
        <f t="shared" si="19"/>
        <v> </v>
      </c>
      <c r="V61" s="126" t="str">
        <f t="shared" si="21"/>
        <v> </v>
      </c>
      <c r="W61" s="127" t="str">
        <f t="shared" si="22"/>
        <v> </v>
      </c>
      <c r="X61" s="117">
        <f t="shared" si="20"/>
        <v>1</v>
      </c>
      <c r="Y61" s="14"/>
    </row>
    <row r="62" spans="1:25" ht="12.75">
      <c r="A62" s="166" t="s">
        <v>134</v>
      </c>
      <c r="B62" s="167" t="s">
        <v>76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"/>
      <c r="R62" s="72">
        <f t="shared" si="17"/>
      </c>
      <c r="S62" s="70"/>
      <c r="T62" s="113">
        <f t="shared" si="18"/>
      </c>
      <c r="U62" s="114">
        <f t="shared" si="19"/>
      </c>
      <c r="V62" s="126" t="str">
        <f t="shared" si="21"/>
        <v> </v>
      </c>
      <c r="W62" s="127" t="str">
        <f t="shared" si="22"/>
        <v> </v>
      </c>
      <c r="X62" s="117">
        <f t="shared" si="20"/>
      </c>
      <c r="Y62" s="14"/>
    </row>
    <row r="63" spans="1:25" ht="12.75">
      <c r="A63" s="169" t="s">
        <v>278</v>
      </c>
      <c r="B63" s="170" t="s">
        <v>37</v>
      </c>
      <c r="C63" s="12"/>
      <c r="D63" s="12"/>
      <c r="E63" s="12"/>
      <c r="F63" s="12"/>
      <c r="G63" s="12"/>
      <c r="H63" s="12"/>
      <c r="I63" s="12">
        <v>28</v>
      </c>
      <c r="J63" s="12">
        <v>28</v>
      </c>
      <c r="K63" s="12">
        <v>34</v>
      </c>
      <c r="L63" s="12"/>
      <c r="M63" s="12"/>
      <c r="N63" s="12"/>
      <c r="O63" s="12"/>
      <c r="P63" s="12"/>
      <c r="Q63" s="1"/>
      <c r="R63" s="72">
        <f t="shared" si="17"/>
        <v>30</v>
      </c>
      <c r="S63" s="70"/>
      <c r="T63" s="113" t="str">
        <f t="shared" si="18"/>
        <v> </v>
      </c>
      <c r="U63" s="114">
        <f t="shared" si="19"/>
        <v>34</v>
      </c>
      <c r="V63" s="126" t="str">
        <f t="shared" si="21"/>
        <v> </v>
      </c>
      <c r="W63" s="127" t="str">
        <f t="shared" si="22"/>
        <v> </v>
      </c>
      <c r="X63" s="117">
        <f t="shared" si="20"/>
        <v>3</v>
      </c>
      <c r="Y63" s="14"/>
    </row>
    <row r="64" spans="1:25" ht="12.75">
      <c r="A64" s="166" t="s">
        <v>146</v>
      </c>
      <c r="B64" s="167" t="s">
        <v>76</v>
      </c>
      <c r="C64" s="12">
        <v>34</v>
      </c>
      <c r="D64" s="12">
        <v>50</v>
      </c>
      <c r="E64" s="12">
        <v>42</v>
      </c>
      <c r="F64" s="12">
        <v>39</v>
      </c>
      <c r="G64" s="12">
        <v>42</v>
      </c>
      <c r="H64" s="12">
        <v>33</v>
      </c>
      <c r="I64" s="12">
        <v>41</v>
      </c>
      <c r="J64" s="12">
        <v>40</v>
      </c>
      <c r="K64" s="12">
        <v>31</v>
      </c>
      <c r="L64" s="12"/>
      <c r="M64" s="12"/>
      <c r="N64" s="12"/>
      <c r="O64" s="12"/>
      <c r="P64" s="12"/>
      <c r="Q64" s="1"/>
      <c r="R64" s="72">
        <f t="shared" si="17"/>
        <v>39.111111111111114</v>
      </c>
      <c r="S64" s="70"/>
      <c r="T64" s="113">
        <f t="shared" si="18"/>
        <v>50</v>
      </c>
      <c r="U64" s="114" t="str">
        <f t="shared" si="19"/>
        <v> </v>
      </c>
      <c r="V64" s="126">
        <f t="shared" si="21"/>
        <v>39.111111111111114</v>
      </c>
      <c r="W64" s="127" t="str">
        <f t="shared" si="22"/>
        <v> </v>
      </c>
      <c r="X64" s="117">
        <f t="shared" si="20"/>
        <v>9</v>
      </c>
      <c r="Y64" s="14"/>
    </row>
    <row r="65" spans="1:25" ht="12.75">
      <c r="A65" s="166" t="s">
        <v>153</v>
      </c>
      <c r="B65" s="167" t="s">
        <v>37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"/>
      <c r="R65" s="72">
        <f t="shared" si="17"/>
      </c>
      <c r="S65" s="70"/>
      <c r="T65" s="113">
        <f t="shared" si="18"/>
      </c>
      <c r="U65" s="114">
        <f t="shared" si="19"/>
      </c>
      <c r="V65" s="126" t="str">
        <f t="shared" si="21"/>
        <v> </v>
      </c>
      <c r="W65" s="127" t="str">
        <f t="shared" si="22"/>
        <v> </v>
      </c>
      <c r="X65" s="117">
        <f t="shared" si="20"/>
      </c>
      <c r="Y65" s="14"/>
    </row>
    <row r="66" spans="1:25" ht="12.75">
      <c r="A66" s="166" t="s">
        <v>256</v>
      </c>
      <c r="B66" s="167" t="s">
        <v>76</v>
      </c>
      <c r="C66" s="12">
        <v>37</v>
      </c>
      <c r="D66" s="12">
        <v>36</v>
      </c>
      <c r="E66" s="12">
        <v>35</v>
      </c>
      <c r="F66" s="12">
        <v>28</v>
      </c>
      <c r="G66" s="12">
        <v>43</v>
      </c>
      <c r="H66" s="12">
        <v>40</v>
      </c>
      <c r="I66" s="12">
        <v>33</v>
      </c>
      <c r="J66" s="12">
        <v>44</v>
      </c>
      <c r="K66" s="12">
        <v>37</v>
      </c>
      <c r="L66" s="12"/>
      <c r="M66" s="12"/>
      <c r="N66" s="12"/>
      <c r="O66" s="12"/>
      <c r="P66" s="12"/>
      <c r="Q66" s="1"/>
      <c r="R66" s="72">
        <f t="shared" si="17"/>
        <v>37</v>
      </c>
      <c r="S66" s="70"/>
      <c r="T66" s="113">
        <f t="shared" si="18"/>
        <v>44</v>
      </c>
      <c r="U66" s="114" t="str">
        <f t="shared" si="19"/>
        <v> </v>
      </c>
      <c r="V66" s="126">
        <f t="shared" si="21"/>
        <v>37</v>
      </c>
      <c r="W66" s="127" t="str">
        <f t="shared" si="22"/>
        <v> </v>
      </c>
      <c r="X66" s="117">
        <f t="shared" si="20"/>
        <v>9</v>
      </c>
      <c r="Y66" s="14"/>
    </row>
    <row r="67" spans="1:25" ht="12.75">
      <c r="A67" s="166" t="s">
        <v>145</v>
      </c>
      <c r="B67" s="167" t="s">
        <v>76</v>
      </c>
      <c r="C67" s="12">
        <v>32</v>
      </c>
      <c r="D67" s="12">
        <v>38</v>
      </c>
      <c r="E67" s="12">
        <v>34</v>
      </c>
      <c r="F67" s="12">
        <v>39</v>
      </c>
      <c r="G67" s="12">
        <v>37</v>
      </c>
      <c r="H67" s="12">
        <v>36</v>
      </c>
      <c r="I67" s="12">
        <v>28</v>
      </c>
      <c r="J67" s="12">
        <v>38</v>
      </c>
      <c r="K67" s="12">
        <v>30</v>
      </c>
      <c r="L67" s="12"/>
      <c r="M67" s="12"/>
      <c r="N67" s="12"/>
      <c r="O67" s="12"/>
      <c r="P67" s="12"/>
      <c r="Q67" s="1"/>
      <c r="R67" s="72">
        <f t="shared" si="17"/>
        <v>34.666666666666664</v>
      </c>
      <c r="S67" s="70"/>
      <c r="T67" s="113">
        <f t="shared" si="18"/>
        <v>39</v>
      </c>
      <c r="U67" s="114" t="str">
        <f t="shared" si="19"/>
        <v> </v>
      </c>
      <c r="V67" s="126">
        <f t="shared" si="21"/>
        <v>34.666666666666664</v>
      </c>
      <c r="W67" s="127" t="str">
        <f t="shared" si="22"/>
        <v> </v>
      </c>
      <c r="X67" s="117">
        <f t="shared" si="20"/>
        <v>9</v>
      </c>
      <c r="Y67" s="14"/>
    </row>
    <row r="68" spans="1:25" ht="12.75">
      <c r="A68" s="166" t="s">
        <v>150</v>
      </c>
      <c r="B68" s="167" t="s">
        <v>76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"/>
      <c r="R68" s="72">
        <f t="shared" si="17"/>
      </c>
      <c r="S68" s="70"/>
      <c r="T68" s="113">
        <f t="shared" si="18"/>
      </c>
      <c r="U68" s="114">
        <f t="shared" si="19"/>
      </c>
      <c r="V68" s="126" t="str">
        <f t="shared" si="21"/>
        <v> </v>
      </c>
      <c r="W68" s="127" t="str">
        <f t="shared" si="22"/>
        <v> </v>
      </c>
      <c r="X68" s="117">
        <f t="shared" si="20"/>
      </c>
      <c r="Y68" s="14"/>
    </row>
    <row r="69" spans="1:25" ht="12.75">
      <c r="A69" s="166" t="s">
        <v>147</v>
      </c>
      <c r="B69" s="167" t="s">
        <v>76</v>
      </c>
      <c r="C69" s="12">
        <v>43</v>
      </c>
      <c r="D69" s="12">
        <v>38</v>
      </c>
      <c r="E69" s="12"/>
      <c r="F69" s="12"/>
      <c r="G69" s="12"/>
      <c r="H69" s="12"/>
      <c r="I69" s="12">
        <v>45</v>
      </c>
      <c r="J69" s="12"/>
      <c r="K69" s="12"/>
      <c r="L69" s="12"/>
      <c r="M69" s="12"/>
      <c r="N69" s="12"/>
      <c r="O69" s="12"/>
      <c r="P69" s="12"/>
      <c r="Q69" s="1"/>
      <c r="R69" s="72">
        <f t="shared" si="17"/>
        <v>42</v>
      </c>
      <c r="S69" s="70"/>
      <c r="T69" s="113">
        <f t="shared" si="18"/>
        <v>45</v>
      </c>
      <c r="U69" s="114" t="str">
        <f t="shared" si="19"/>
        <v> </v>
      </c>
      <c r="V69" s="126" t="str">
        <f t="shared" si="21"/>
        <v> </v>
      </c>
      <c r="W69" s="127" t="str">
        <f t="shared" si="22"/>
        <v> </v>
      </c>
      <c r="X69" s="117">
        <f t="shared" si="20"/>
        <v>3</v>
      </c>
      <c r="Y69" s="14"/>
    </row>
    <row r="70" spans="1:25" ht="12.75">
      <c r="A70" s="166" t="s">
        <v>151</v>
      </c>
      <c r="B70" s="167" t="s">
        <v>76</v>
      </c>
      <c r="C70" s="12">
        <v>37</v>
      </c>
      <c r="D70" s="12">
        <v>39</v>
      </c>
      <c r="E70" s="12">
        <v>40</v>
      </c>
      <c r="F70" s="12">
        <v>43</v>
      </c>
      <c r="G70" s="12">
        <v>39</v>
      </c>
      <c r="H70" s="12">
        <v>31</v>
      </c>
      <c r="I70" s="12">
        <v>41</v>
      </c>
      <c r="J70" s="12">
        <v>43</v>
      </c>
      <c r="K70" s="12">
        <v>37</v>
      </c>
      <c r="L70" s="12"/>
      <c r="M70" s="12"/>
      <c r="N70" s="12"/>
      <c r="O70" s="12"/>
      <c r="P70" s="12"/>
      <c r="Q70" s="1"/>
      <c r="R70" s="72">
        <f t="shared" si="17"/>
        <v>38.888888888888886</v>
      </c>
      <c r="S70" s="70"/>
      <c r="T70" s="113">
        <f t="shared" si="18"/>
        <v>43</v>
      </c>
      <c r="U70" s="114" t="str">
        <f t="shared" si="19"/>
        <v> </v>
      </c>
      <c r="V70" s="126">
        <f t="shared" si="21"/>
        <v>38.888888888888886</v>
      </c>
      <c r="W70" s="127" t="str">
        <f t="shared" si="22"/>
        <v> </v>
      </c>
      <c r="X70" s="117">
        <f t="shared" si="20"/>
        <v>9</v>
      </c>
      <c r="Y70" s="14"/>
    </row>
    <row r="71" spans="1:25" ht="12.75">
      <c r="A71" s="166" t="s">
        <v>154</v>
      </c>
      <c r="B71" s="167" t="s">
        <v>76</v>
      </c>
      <c r="C71" s="12"/>
      <c r="D71" s="12"/>
      <c r="E71" s="12">
        <v>39</v>
      </c>
      <c r="F71" s="12"/>
      <c r="G71" s="12">
        <v>38</v>
      </c>
      <c r="H71" s="12">
        <v>44</v>
      </c>
      <c r="I71" s="12"/>
      <c r="J71" s="12">
        <v>39</v>
      </c>
      <c r="K71" s="12">
        <v>40</v>
      </c>
      <c r="L71" s="12"/>
      <c r="M71" s="12"/>
      <c r="N71" s="12"/>
      <c r="O71" s="12"/>
      <c r="P71" s="12"/>
      <c r="Q71" s="1"/>
      <c r="R71" s="72">
        <f t="shared" si="17"/>
        <v>40</v>
      </c>
      <c r="S71" s="70"/>
      <c r="T71" s="113">
        <f t="shared" si="18"/>
        <v>44</v>
      </c>
      <c r="U71" s="114" t="str">
        <f t="shared" si="19"/>
        <v> </v>
      </c>
      <c r="V71" s="126" t="str">
        <f t="shared" si="21"/>
        <v> </v>
      </c>
      <c r="W71" s="127" t="str">
        <f t="shared" si="22"/>
        <v> </v>
      </c>
      <c r="X71" s="117">
        <f t="shared" si="20"/>
        <v>5</v>
      </c>
      <c r="Y71" s="14"/>
    </row>
    <row r="72" spans="1:25" ht="12.75">
      <c r="A72" s="166" t="s">
        <v>155</v>
      </c>
      <c r="B72" s="167" t="s">
        <v>37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"/>
      <c r="R72" s="72">
        <f t="shared" si="17"/>
      </c>
      <c r="S72" s="70"/>
      <c r="T72" s="113">
        <f t="shared" si="18"/>
      </c>
      <c r="U72" s="114">
        <f t="shared" si="19"/>
      </c>
      <c r="V72" s="126" t="str">
        <f t="shared" si="21"/>
        <v> </v>
      </c>
      <c r="W72" s="127" t="str">
        <f t="shared" si="22"/>
        <v> </v>
      </c>
      <c r="X72" s="117">
        <f t="shared" si="20"/>
      </c>
      <c r="Y72" s="14"/>
    </row>
    <row r="73" spans="1:25" ht="12.75">
      <c r="A73" s="166" t="s">
        <v>255</v>
      </c>
      <c r="B73" s="167" t="s">
        <v>76</v>
      </c>
      <c r="C73" s="12">
        <v>52</v>
      </c>
      <c r="D73" s="12">
        <v>42</v>
      </c>
      <c r="E73" s="12"/>
      <c r="F73" s="12">
        <v>34</v>
      </c>
      <c r="G73" s="12">
        <v>33</v>
      </c>
      <c r="H73" s="12">
        <v>44</v>
      </c>
      <c r="I73" s="12">
        <v>43</v>
      </c>
      <c r="J73" s="12">
        <v>35</v>
      </c>
      <c r="K73" s="12">
        <v>34</v>
      </c>
      <c r="L73" s="12"/>
      <c r="M73" s="12"/>
      <c r="N73" s="12"/>
      <c r="O73" s="12"/>
      <c r="P73" s="12"/>
      <c r="Q73" s="1"/>
      <c r="R73" s="72">
        <f t="shared" si="17"/>
        <v>39.625</v>
      </c>
      <c r="S73" s="70"/>
      <c r="T73" s="113">
        <f t="shared" si="18"/>
        <v>52</v>
      </c>
      <c r="U73" s="114" t="str">
        <f t="shared" si="19"/>
        <v> </v>
      </c>
      <c r="V73" s="126">
        <f t="shared" si="21"/>
        <v>39.625</v>
      </c>
      <c r="W73" s="127" t="str">
        <f t="shared" si="22"/>
        <v> </v>
      </c>
      <c r="X73" s="117">
        <f t="shared" si="20"/>
        <v>8</v>
      </c>
      <c r="Y73" s="14"/>
    </row>
    <row r="74" spans="1:25" ht="12.75">
      <c r="A74" s="166" t="s">
        <v>148</v>
      </c>
      <c r="B74" s="167" t="s">
        <v>76</v>
      </c>
      <c r="C74" s="12">
        <v>33</v>
      </c>
      <c r="D74" s="12">
        <v>33</v>
      </c>
      <c r="E74" s="12"/>
      <c r="F74" s="12"/>
      <c r="G74" s="12"/>
      <c r="H74" s="12">
        <v>34</v>
      </c>
      <c r="I74" s="12"/>
      <c r="J74" s="12"/>
      <c r="K74" s="12"/>
      <c r="L74" s="12"/>
      <c r="M74" s="12"/>
      <c r="N74" s="12"/>
      <c r="O74" s="12"/>
      <c r="P74" s="12"/>
      <c r="Q74" s="1"/>
      <c r="R74" s="72">
        <f t="shared" si="17"/>
        <v>33.333333333333336</v>
      </c>
      <c r="S74" s="70"/>
      <c r="T74" s="113">
        <f t="shared" si="18"/>
        <v>34</v>
      </c>
      <c r="U74" s="114" t="str">
        <f t="shared" si="19"/>
        <v> </v>
      </c>
      <c r="V74" s="126" t="str">
        <f t="shared" si="21"/>
        <v> </v>
      </c>
      <c r="W74" s="127" t="str">
        <f t="shared" si="22"/>
        <v> </v>
      </c>
      <c r="X74" s="117">
        <f t="shared" si="20"/>
        <v>3</v>
      </c>
      <c r="Y74" s="14"/>
    </row>
    <row r="75" spans="1:25" ht="12.75">
      <c r="A75" s="166" t="s">
        <v>152</v>
      </c>
      <c r="B75" s="167" t="s">
        <v>37</v>
      </c>
      <c r="C75" s="12"/>
      <c r="D75" s="12">
        <v>34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"/>
      <c r="R75" s="72">
        <f t="shared" si="17"/>
        <v>34</v>
      </c>
      <c r="S75" s="70"/>
      <c r="T75" s="113" t="str">
        <f t="shared" si="18"/>
        <v> </v>
      </c>
      <c r="U75" s="114">
        <f t="shared" si="19"/>
        <v>34</v>
      </c>
      <c r="V75" s="126" t="str">
        <f t="shared" si="21"/>
        <v> </v>
      </c>
      <c r="W75" s="127" t="str">
        <f t="shared" si="22"/>
        <v> </v>
      </c>
      <c r="X75" s="117">
        <f t="shared" si="20"/>
        <v>1</v>
      </c>
      <c r="Y75" s="14"/>
    </row>
    <row r="76" spans="1:25" ht="12.75">
      <c r="A76" s="166" t="s">
        <v>267</v>
      </c>
      <c r="B76" s="167" t="s">
        <v>76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"/>
      <c r="R76" s="72">
        <f t="shared" si="17"/>
      </c>
      <c r="S76" s="70"/>
      <c r="T76" s="113">
        <f t="shared" si="18"/>
      </c>
      <c r="U76" s="114">
        <f t="shared" si="19"/>
      </c>
      <c r="V76" s="126" t="str">
        <f t="shared" si="21"/>
        <v> </v>
      </c>
      <c r="W76" s="127" t="str">
        <f t="shared" si="22"/>
        <v> </v>
      </c>
      <c r="X76" s="117">
        <f t="shared" si="20"/>
      </c>
      <c r="Y76" s="14"/>
    </row>
    <row r="77" spans="1:25" ht="12.75" customHeight="1">
      <c r="A77" s="166" t="s">
        <v>268</v>
      </c>
      <c r="B77" s="167" t="s">
        <v>76</v>
      </c>
      <c r="C77" s="12"/>
      <c r="D77" s="12"/>
      <c r="E77" s="12">
        <v>41</v>
      </c>
      <c r="F77" s="12">
        <v>38</v>
      </c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"/>
      <c r="R77" s="72">
        <f t="shared" si="17"/>
        <v>39.5</v>
      </c>
      <c r="S77" s="70"/>
      <c r="T77" s="113">
        <f t="shared" si="18"/>
        <v>41</v>
      </c>
      <c r="U77" s="114" t="str">
        <f t="shared" si="19"/>
        <v> </v>
      </c>
      <c r="V77" s="126" t="str">
        <f t="shared" si="21"/>
        <v> </v>
      </c>
      <c r="W77" s="127" t="str">
        <f t="shared" si="22"/>
        <v> </v>
      </c>
      <c r="X77" s="117">
        <f t="shared" si="20"/>
        <v>2</v>
      </c>
      <c r="Y77" s="14"/>
    </row>
    <row r="78" spans="1:25" ht="13.5" customHeight="1">
      <c r="A78" s="168" t="s">
        <v>269</v>
      </c>
      <c r="B78" s="167" t="s">
        <v>76</v>
      </c>
      <c r="C78" s="12"/>
      <c r="D78" s="12"/>
      <c r="E78" s="12">
        <v>43</v>
      </c>
      <c r="F78" s="12">
        <v>35</v>
      </c>
      <c r="G78" s="12">
        <v>36</v>
      </c>
      <c r="H78" s="12"/>
      <c r="I78" s="12"/>
      <c r="J78" s="12"/>
      <c r="K78" s="12"/>
      <c r="L78" s="12"/>
      <c r="M78" s="12"/>
      <c r="N78" s="12"/>
      <c r="O78" s="12"/>
      <c r="P78" s="12"/>
      <c r="Q78" s="1"/>
      <c r="R78" s="72">
        <f t="shared" si="17"/>
        <v>38</v>
      </c>
      <c r="S78" s="70"/>
      <c r="T78" s="113">
        <f t="shared" si="18"/>
        <v>43</v>
      </c>
      <c r="U78" s="114" t="str">
        <f t="shared" si="19"/>
        <v> </v>
      </c>
      <c r="V78" s="126" t="str">
        <f t="shared" si="21"/>
        <v> </v>
      </c>
      <c r="W78" s="127" t="str">
        <f t="shared" si="22"/>
        <v> </v>
      </c>
      <c r="X78" s="117">
        <f t="shared" si="20"/>
        <v>3</v>
      </c>
      <c r="Y78" s="14"/>
    </row>
    <row r="79" spans="1:25" ht="12.75" customHeight="1" thickBot="1">
      <c r="A79" s="169" t="s">
        <v>277</v>
      </c>
      <c r="B79" s="170" t="s">
        <v>76</v>
      </c>
      <c r="C79" s="12"/>
      <c r="D79" s="12"/>
      <c r="E79" s="12">
        <v>36</v>
      </c>
      <c r="F79" s="12">
        <v>41</v>
      </c>
      <c r="G79" s="12">
        <v>44</v>
      </c>
      <c r="H79" s="12">
        <v>32</v>
      </c>
      <c r="I79" s="12">
        <v>37</v>
      </c>
      <c r="J79" s="12">
        <v>41</v>
      </c>
      <c r="K79" s="12">
        <v>37</v>
      </c>
      <c r="L79" s="12"/>
      <c r="M79" s="12"/>
      <c r="N79" s="12"/>
      <c r="O79" s="12"/>
      <c r="P79" s="12"/>
      <c r="Q79" s="1"/>
      <c r="R79" s="72">
        <f t="shared" si="17"/>
        <v>38.285714285714285</v>
      </c>
      <c r="S79" s="70"/>
      <c r="T79" s="113">
        <f t="shared" si="18"/>
        <v>44</v>
      </c>
      <c r="U79" s="114" t="str">
        <f t="shared" si="19"/>
        <v> </v>
      </c>
      <c r="V79" s="126">
        <f t="shared" si="21"/>
        <v>38.285714285714285</v>
      </c>
      <c r="W79" s="127" t="str">
        <f t="shared" si="22"/>
        <v> </v>
      </c>
      <c r="X79" s="117">
        <f t="shared" si="20"/>
        <v>7</v>
      </c>
      <c r="Y79" s="14"/>
    </row>
    <row r="80" spans="1:25" ht="12.75" customHeight="1" hidden="1">
      <c r="A80" s="15"/>
      <c r="B80" s="1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"/>
      <c r="R80" s="72">
        <f t="shared" si="17"/>
      </c>
      <c r="S80" s="70"/>
      <c r="T80" s="113">
        <f t="shared" si="18"/>
      </c>
      <c r="U80" s="114">
        <f t="shared" si="19"/>
      </c>
      <c r="V80" s="126" t="str">
        <f t="shared" si="21"/>
        <v> </v>
      </c>
      <c r="W80" s="127" t="str">
        <f t="shared" si="22"/>
        <v> </v>
      </c>
      <c r="X80" s="117">
        <f t="shared" si="20"/>
      </c>
      <c r="Y80" s="14"/>
    </row>
    <row r="81" spans="1:25" ht="12.75" customHeight="1" hidden="1">
      <c r="A81" s="15"/>
      <c r="B81" s="1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"/>
      <c r="R81" s="72">
        <f t="shared" si="17"/>
      </c>
      <c r="S81" s="70"/>
      <c r="T81" s="113">
        <f t="shared" si="18"/>
      </c>
      <c r="U81" s="114">
        <f t="shared" si="19"/>
      </c>
      <c r="V81" s="126" t="str">
        <f t="shared" si="21"/>
        <v> </v>
      </c>
      <c r="W81" s="127" t="str">
        <f t="shared" si="22"/>
        <v> </v>
      </c>
      <c r="X81" s="117">
        <f t="shared" si="20"/>
      </c>
      <c r="Y81" s="14"/>
    </row>
    <row r="82" spans="1:25" ht="12.75" customHeight="1" hidden="1">
      <c r="A82" s="15"/>
      <c r="B82" s="1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"/>
      <c r="R82" s="72">
        <f t="shared" si="17"/>
      </c>
      <c r="S82" s="70"/>
      <c r="T82" s="113">
        <f t="shared" si="18"/>
      </c>
      <c r="U82" s="114">
        <f t="shared" si="19"/>
      </c>
      <c r="V82" s="126" t="str">
        <f t="shared" si="21"/>
        <v> </v>
      </c>
      <c r="W82" s="127" t="str">
        <f t="shared" si="22"/>
        <v> </v>
      </c>
      <c r="X82" s="117">
        <f t="shared" si="20"/>
      </c>
      <c r="Y82" s="14"/>
    </row>
    <row r="83" spans="1:25" ht="12.75" customHeight="1" hidden="1">
      <c r="A83" s="15"/>
      <c r="B83" s="1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"/>
      <c r="R83" s="72">
        <f t="shared" si="17"/>
      </c>
      <c r="S83" s="70"/>
      <c r="T83" s="113">
        <f t="shared" si="18"/>
      </c>
      <c r="U83" s="114">
        <f t="shared" si="19"/>
      </c>
      <c r="V83" s="126" t="str">
        <f t="shared" si="21"/>
        <v> </v>
      </c>
      <c r="W83" s="127" t="str">
        <f t="shared" si="22"/>
        <v> </v>
      </c>
      <c r="X83" s="117">
        <f t="shared" si="20"/>
      </c>
      <c r="Y83" s="14"/>
    </row>
    <row r="84" spans="1:25" ht="12.75" customHeight="1" hidden="1">
      <c r="A84" s="15"/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"/>
      <c r="R84" s="72">
        <f t="shared" si="17"/>
      </c>
      <c r="S84" s="70"/>
      <c r="T84" s="113">
        <f t="shared" si="18"/>
      </c>
      <c r="U84" s="114">
        <f t="shared" si="19"/>
      </c>
      <c r="V84" s="126" t="str">
        <f t="shared" si="21"/>
        <v> </v>
      </c>
      <c r="W84" s="127" t="str">
        <f t="shared" si="22"/>
        <v> </v>
      </c>
      <c r="X84" s="117">
        <f t="shared" si="20"/>
      </c>
      <c r="Y84" s="14"/>
    </row>
    <row r="85" spans="1:25" ht="12.75" customHeight="1" hidden="1">
      <c r="A85" s="15"/>
      <c r="B85" s="1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"/>
      <c r="R85" s="72">
        <f t="shared" si="17"/>
      </c>
      <c r="S85" s="70"/>
      <c r="T85" s="113">
        <f t="shared" si="18"/>
      </c>
      <c r="U85" s="114">
        <f t="shared" si="19"/>
      </c>
      <c r="V85" s="126" t="str">
        <f t="shared" si="21"/>
        <v> </v>
      </c>
      <c r="W85" s="127" t="str">
        <f t="shared" si="22"/>
        <v> </v>
      </c>
      <c r="X85" s="117">
        <f t="shared" si="20"/>
      </c>
      <c r="Y85" s="14"/>
    </row>
    <row r="86" spans="1:25" ht="12.75" customHeight="1" hidden="1">
      <c r="A86" s="15"/>
      <c r="B86" s="1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"/>
      <c r="R86" s="72">
        <f t="shared" si="17"/>
      </c>
      <c r="S86" s="70"/>
      <c r="T86" s="113">
        <f t="shared" si="18"/>
      </c>
      <c r="U86" s="114">
        <f t="shared" si="19"/>
      </c>
      <c r="V86" s="126" t="str">
        <f t="shared" si="21"/>
        <v> </v>
      </c>
      <c r="W86" s="127" t="str">
        <f t="shared" si="22"/>
        <v> </v>
      </c>
      <c r="X86" s="117">
        <f t="shared" si="20"/>
      </c>
      <c r="Y86" s="14"/>
    </row>
    <row r="87" spans="1:25" ht="12.75" customHeight="1" hidden="1">
      <c r="A87" s="15"/>
      <c r="B87" s="1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"/>
      <c r="R87" s="72">
        <f t="shared" si="17"/>
      </c>
      <c r="S87" s="70"/>
      <c r="T87" s="113">
        <f t="shared" si="18"/>
      </c>
      <c r="U87" s="114">
        <f t="shared" si="19"/>
      </c>
      <c r="V87" s="126" t="str">
        <f t="shared" si="21"/>
        <v> </v>
      </c>
      <c r="W87" s="127" t="str">
        <f t="shared" si="22"/>
        <v> </v>
      </c>
      <c r="X87" s="117">
        <f t="shared" si="20"/>
      </c>
      <c r="Y87" s="14"/>
    </row>
    <row r="88" spans="1:25" ht="12.75" customHeight="1" hidden="1">
      <c r="A88" s="15"/>
      <c r="B88" s="1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"/>
      <c r="R88" s="72">
        <f t="shared" si="17"/>
      </c>
      <c r="S88" s="70"/>
      <c r="T88" s="113">
        <f t="shared" si="18"/>
      </c>
      <c r="U88" s="114">
        <f t="shared" si="19"/>
      </c>
      <c r="V88" s="126" t="str">
        <f t="shared" si="21"/>
        <v> </v>
      </c>
      <c r="W88" s="127" t="str">
        <f t="shared" si="22"/>
        <v> </v>
      </c>
      <c r="X88" s="117">
        <f t="shared" si="20"/>
      </c>
      <c r="Y88" s="14"/>
    </row>
    <row r="89" spans="1:25" ht="12.75" customHeight="1" hidden="1">
      <c r="A89" s="15"/>
      <c r="B89" s="1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"/>
      <c r="R89" s="72">
        <f t="shared" si="17"/>
      </c>
      <c r="S89" s="70"/>
      <c r="T89" s="113">
        <f t="shared" si="18"/>
      </c>
      <c r="U89" s="114">
        <f t="shared" si="19"/>
      </c>
      <c r="V89" s="126" t="str">
        <f t="shared" si="21"/>
        <v> </v>
      </c>
      <c r="W89" s="127" t="str">
        <f t="shared" si="22"/>
        <v> </v>
      </c>
      <c r="X89" s="117">
        <f t="shared" si="20"/>
      </c>
      <c r="Y89" s="14"/>
    </row>
    <row r="90" spans="1:25" ht="12.75" customHeight="1" hidden="1">
      <c r="A90" s="15"/>
      <c r="B90" s="1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"/>
      <c r="R90" s="72">
        <f t="shared" si="17"/>
      </c>
      <c r="S90" s="70"/>
      <c r="T90" s="113">
        <f t="shared" si="18"/>
      </c>
      <c r="U90" s="114">
        <f t="shared" si="19"/>
      </c>
      <c r="V90" s="126" t="str">
        <f t="shared" si="21"/>
        <v> </v>
      </c>
      <c r="W90" s="127" t="str">
        <f t="shared" si="22"/>
        <v> </v>
      </c>
      <c r="X90" s="117">
        <f t="shared" si="20"/>
      </c>
      <c r="Y90" s="14"/>
    </row>
    <row r="91" spans="1:25" ht="12.75" customHeight="1" hidden="1">
      <c r="A91" s="15"/>
      <c r="B91" s="1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"/>
      <c r="R91" s="72">
        <f t="shared" si="17"/>
      </c>
      <c r="S91" s="70"/>
      <c r="T91" s="113">
        <f t="shared" si="18"/>
      </c>
      <c r="U91" s="114">
        <f t="shared" si="19"/>
      </c>
      <c r="V91" s="126" t="str">
        <f t="shared" si="21"/>
        <v> </v>
      </c>
      <c r="W91" s="127" t="str">
        <f t="shared" si="22"/>
        <v> </v>
      </c>
      <c r="X91" s="117">
        <f t="shared" si="20"/>
      </c>
      <c r="Y91" s="14"/>
    </row>
    <row r="92" spans="1:25" ht="12.75" customHeight="1" hidden="1">
      <c r="A92" s="15"/>
      <c r="B92" s="1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"/>
      <c r="R92" s="72">
        <f t="shared" si="17"/>
      </c>
      <c r="S92" s="70"/>
      <c r="T92" s="113">
        <f t="shared" si="18"/>
      </c>
      <c r="U92" s="114">
        <f t="shared" si="19"/>
      </c>
      <c r="V92" s="126" t="str">
        <f t="shared" si="21"/>
        <v> </v>
      </c>
      <c r="W92" s="127" t="str">
        <f t="shared" si="22"/>
        <v> </v>
      </c>
      <c r="X92" s="117">
        <f t="shared" si="20"/>
      </c>
      <c r="Y92" s="14"/>
    </row>
    <row r="93" spans="1:25" ht="12.75" customHeight="1" hidden="1">
      <c r="A93" s="15"/>
      <c r="B93" s="1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"/>
      <c r="R93" s="72">
        <f t="shared" si="17"/>
      </c>
      <c r="S93" s="70"/>
      <c r="T93" s="113">
        <f t="shared" si="18"/>
      </c>
      <c r="U93" s="114">
        <f t="shared" si="19"/>
      </c>
      <c r="V93" s="126" t="str">
        <f t="shared" si="21"/>
        <v> </v>
      </c>
      <c r="W93" s="127" t="str">
        <f t="shared" si="22"/>
        <v> </v>
      </c>
      <c r="X93" s="117">
        <f t="shared" si="20"/>
      </c>
      <c r="Y93" s="14"/>
    </row>
    <row r="94" spans="1:25" ht="13.5" customHeight="1" hidden="1" thickBot="1">
      <c r="A94" s="15"/>
      <c r="B94" s="1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"/>
      <c r="R94" s="73">
        <f t="shared" si="17"/>
      </c>
      <c r="S94" s="70"/>
      <c r="T94" s="118">
        <f t="shared" si="18"/>
      </c>
      <c r="U94" s="119">
        <f t="shared" si="19"/>
      </c>
      <c r="V94" s="126" t="str">
        <f t="shared" si="21"/>
        <v> </v>
      </c>
      <c r="W94" s="127" t="str">
        <f t="shared" si="22"/>
        <v> </v>
      </c>
      <c r="X94" s="120">
        <f t="shared" si="20"/>
      </c>
      <c r="Y94" s="14"/>
    </row>
    <row r="95" spans="1:25" ht="13.5" thickBot="1">
      <c r="A95" s="1"/>
      <c r="B95" s="5"/>
      <c r="C95" s="187">
        <f>IF(SUM(C56:C94)=0,"",SUM(C56:C94))</f>
        <v>387</v>
      </c>
      <c r="D95" s="187">
        <f aca="true" t="shared" si="23" ref="D95:P95">IF(SUM(D56:D94)=0,"",SUM(D56:D94))</f>
        <v>403</v>
      </c>
      <c r="E95" s="187">
        <f>IF(SUM(E56:E94)=0,"",SUM(E56:E94))</f>
        <v>395</v>
      </c>
      <c r="F95" s="187">
        <f t="shared" si="23"/>
        <v>386</v>
      </c>
      <c r="G95" s="187">
        <f t="shared" si="23"/>
        <v>401</v>
      </c>
      <c r="H95" s="211">
        <f>IF(SUM(H56:H94)=0,"",SUM(H56:H94))+1</f>
        <v>376</v>
      </c>
      <c r="I95" s="187">
        <f>IF(SUM(I56:I94)=0,"",SUM(I56:I94))</f>
        <v>372</v>
      </c>
      <c r="J95" s="6">
        <f t="shared" si="23"/>
        <v>397</v>
      </c>
      <c r="K95" s="90">
        <f>IF(SUM(K56:K94)=0,"",SUM(K56:K94))</f>
        <v>366</v>
      </c>
      <c r="L95" s="6">
        <f t="shared" si="23"/>
      </c>
      <c r="M95" s="90">
        <f t="shared" si="23"/>
      </c>
      <c r="N95" s="6">
        <f t="shared" si="23"/>
      </c>
      <c r="O95" s="6">
        <f t="shared" si="23"/>
      </c>
      <c r="P95" s="6">
        <f t="shared" si="23"/>
      </c>
      <c r="Q95" s="1"/>
      <c r="R95" s="17">
        <f>IF((COUNT(C95:P95))&lt;1,"",(AVERAGE(C95:P95)))</f>
        <v>387</v>
      </c>
      <c r="S95" s="18"/>
      <c r="T95" s="19">
        <f>IF(SUM(T56:T94)&lt;1,"",MAX(T56:T94))</f>
        <v>54</v>
      </c>
      <c r="U95" s="19">
        <f>IF(SUM(U56:U94)&lt;1,"",MAX(U56:U94))</f>
        <v>34</v>
      </c>
      <c r="V95" s="17">
        <f>IF(SUM(V56:V94)&lt;1,"",MAX(V56:V94))</f>
        <v>46.75</v>
      </c>
      <c r="W95" s="17">
        <f>IF(SUM(W56:W94)&lt;1,"",MAX(W56:W94))</f>
      </c>
      <c r="X95" s="19">
        <f>IF((COUNT(C95:P95))&lt;1,"",+COUNT(C95:P95))</f>
        <v>9</v>
      </c>
      <c r="Y95" s="97"/>
    </row>
    <row r="96" spans="1:25" ht="13.5" thickBot="1">
      <c r="A96" s="1"/>
      <c r="B96" s="1"/>
      <c r="C96" s="5" t="s">
        <v>19</v>
      </c>
      <c r="D96" s="5" t="s">
        <v>19</v>
      </c>
      <c r="E96" s="5" t="s">
        <v>19</v>
      </c>
      <c r="F96" s="5" t="s">
        <v>19</v>
      </c>
      <c r="G96" s="5" t="s">
        <v>19</v>
      </c>
      <c r="H96" s="5" t="s">
        <v>19</v>
      </c>
      <c r="I96" s="5" t="s">
        <v>19</v>
      </c>
      <c r="J96" s="5" t="s">
        <v>19</v>
      </c>
      <c r="K96" s="5" t="s">
        <v>19</v>
      </c>
      <c r="L96" s="5" t="s">
        <v>19</v>
      </c>
      <c r="M96" s="5" t="s">
        <v>19</v>
      </c>
      <c r="N96" s="5" t="s">
        <v>19</v>
      </c>
      <c r="O96" s="5" t="s">
        <v>19</v>
      </c>
      <c r="P96" s="5" t="s">
        <v>19</v>
      </c>
      <c r="Q96" s="1"/>
      <c r="R96" s="1"/>
      <c r="S96" s="1"/>
      <c r="T96" s="1"/>
      <c r="U96" s="1"/>
      <c r="V96" s="230" t="s">
        <v>18</v>
      </c>
      <c r="W96" s="231"/>
      <c r="X96" s="106"/>
      <c r="Y96" s="1"/>
    </row>
    <row r="97" spans="1:25" ht="12.75">
      <c r="A97" s="1" t="s">
        <v>47</v>
      </c>
      <c r="B97" s="1"/>
      <c r="C97" s="12">
        <f>Chasers!C43</f>
        <v>401</v>
      </c>
      <c r="D97" s="12">
        <f>Dynamos!D43</f>
        <v>403</v>
      </c>
      <c r="E97" s="12">
        <f>Components!F43</f>
        <v>379</v>
      </c>
      <c r="F97" s="12">
        <f>Orleans!F43</f>
        <v>370</v>
      </c>
      <c r="G97" s="12">
        <f>'Bowling Stones'!G43</f>
        <v>397</v>
      </c>
      <c r="H97" s="12">
        <f>'Offenham RBL'!H43</f>
        <v>367</v>
      </c>
      <c r="I97" s="12">
        <f>'The Wicks'!I43</f>
        <v>368</v>
      </c>
      <c r="J97" s="12">
        <f>'Double Tops'!J43</f>
        <v>375</v>
      </c>
      <c r="K97" s="12">
        <f>Beavers!K43</f>
        <v>387</v>
      </c>
      <c r="L97" s="12"/>
      <c r="M97" s="12"/>
      <c r="N97" s="12"/>
      <c r="O97" s="12"/>
      <c r="P97" s="12"/>
      <c r="Q97" s="1"/>
      <c r="R97" s="1"/>
      <c r="S97" s="1"/>
      <c r="T97" s="1"/>
      <c r="U97" s="1"/>
      <c r="V97" s="1"/>
      <c r="W97" s="1"/>
      <c r="X97" s="1"/>
      <c r="Y97" s="1"/>
    </row>
    <row r="98" spans="1:25" ht="12.75">
      <c r="A98" s="1"/>
      <c r="B98" s="1"/>
      <c r="C98" s="1"/>
      <c r="D98" s="1"/>
      <c r="E98" s="1"/>
      <c r="F98" s="1"/>
      <c r="G98" s="89"/>
      <c r="H98" s="1"/>
      <c r="I98" s="1"/>
      <c r="J98" s="1"/>
      <c r="K98" s="1"/>
      <c r="L98" s="1"/>
      <c r="M98" s="1"/>
      <c r="N98" s="1"/>
      <c r="O98" s="1"/>
      <c r="P98" s="1"/>
      <c r="Q98" s="1"/>
      <c r="R98" s="3" t="s">
        <v>15</v>
      </c>
      <c r="S98" s="4"/>
      <c r="T98" s="1"/>
      <c r="U98" s="1"/>
      <c r="V98" s="1"/>
      <c r="W98" s="1"/>
      <c r="X98" s="1"/>
      <c r="Y98" s="1"/>
    </row>
    <row r="99" spans="1:25" ht="12.75">
      <c r="A99" s="1" t="s">
        <v>42</v>
      </c>
      <c r="B99" s="1"/>
      <c r="C99" s="81" t="str">
        <f aca="true" t="shared" si="24" ref="C99:M99">IF(ISNUMBER(C95),IF(ISNUMBER(C97),IF(C95&gt;C97,"Won",IF(C95=C97,"Draw","Lost")),"Error"),IF(ISNUMBER(C97),"Error",IF(C95="",IF(ISTEXT(C97),"",""),"Awarded Awy")))</f>
        <v>Lost</v>
      </c>
      <c r="D99" s="81" t="str">
        <f t="shared" si="24"/>
        <v>Draw</v>
      </c>
      <c r="E99" s="81" t="str">
        <f t="shared" si="24"/>
        <v>Won</v>
      </c>
      <c r="F99" s="81" t="str">
        <f t="shared" si="24"/>
        <v>Won</v>
      </c>
      <c r="G99" s="81" t="str">
        <f t="shared" si="24"/>
        <v>Won</v>
      </c>
      <c r="H99" s="81" t="str">
        <f t="shared" si="24"/>
        <v>Won</v>
      </c>
      <c r="I99" s="81" t="str">
        <f t="shared" si="24"/>
        <v>Won</v>
      </c>
      <c r="J99" s="81" t="str">
        <f t="shared" si="24"/>
        <v>Won</v>
      </c>
      <c r="K99" s="81" t="str">
        <f t="shared" si="24"/>
        <v>Lost</v>
      </c>
      <c r="L99" s="81">
        <f t="shared" si="24"/>
      </c>
      <c r="M99" s="81">
        <f t="shared" si="24"/>
      </c>
      <c r="N99" s="81">
        <f>IF(ISNUMBER(N95),IF(ISNUMBER(N97),IF(N95&gt;N97,"Won",IF(N95=N97,"Draw","Lost")),"Error"),IF(ISNUMBER(N97),"Error",IF(N95="",IF(ISTEXT(N97),"Awarded Hme",""),"Awarded Awy")))</f>
      </c>
      <c r="O99" s="81">
        <f>IF(ISNUMBER(O95),IF(ISNUMBER(O97),IF(O95&gt;O97,"Won",IF(O95=O97,"Draw","Lost")),"Error"),IF(ISNUMBER(O97),"Error",IF(O95="",IF(ISTEXT(O97),"Awarded Hme",""),"Awarded Awy")))</f>
      </c>
      <c r="P99" s="81">
        <f>IF(ISNUMBER(P95),IF(ISNUMBER(P97),IF(P95&gt;P97,"Won",IF(P95=P97,"Draw","Lost")),"Error"),IF(ISNUMBER(P97),"Error",IF(P95="",IF(ISTEXT(P97),"Awarded Hme",""),"Awarded Awy")))</f>
      </c>
      <c r="Q99" s="1"/>
      <c r="R99" s="1" t="s">
        <v>33</v>
      </c>
      <c r="S99" s="5">
        <f>COUNTIF(C99:P99,"Won")</f>
        <v>6</v>
      </c>
      <c r="T99" s="1" t="s">
        <v>7</v>
      </c>
      <c r="U99" s="5">
        <f>COUNTIF(C99:P99,"Draw")</f>
        <v>1</v>
      </c>
      <c r="V99" s="1" t="s">
        <v>9</v>
      </c>
      <c r="W99" s="5">
        <f>COUNTIF(C99:P99,"Lost")</f>
        <v>2</v>
      </c>
      <c r="X99" s="1"/>
      <c r="Y99" s="1"/>
    </row>
    <row r="100" spans="1:25" ht="12.75">
      <c r="A100" s="1" t="s">
        <v>43</v>
      </c>
      <c r="B100" s="1"/>
      <c r="C100" s="81">
        <v>1</v>
      </c>
      <c r="D100" s="81">
        <v>3</v>
      </c>
      <c r="E100" s="81">
        <v>2</v>
      </c>
      <c r="F100" s="81">
        <v>4</v>
      </c>
      <c r="G100" s="81">
        <v>2</v>
      </c>
      <c r="H100" s="81">
        <v>3</v>
      </c>
      <c r="I100" s="81">
        <v>2</v>
      </c>
      <c r="J100" s="81">
        <v>5</v>
      </c>
      <c r="K100" s="81">
        <v>1</v>
      </c>
      <c r="L100" s="81"/>
      <c r="M100" s="81"/>
      <c r="N100" s="81"/>
      <c r="O100" s="81"/>
      <c r="P100" s="81"/>
      <c r="Q100" s="1"/>
      <c r="R100" s="1" t="s">
        <v>43</v>
      </c>
      <c r="S100" s="5">
        <f>SUM(C100:P100)</f>
        <v>23</v>
      </c>
      <c r="T100" s="1"/>
      <c r="U100" s="5"/>
      <c r="V100" s="1"/>
      <c r="W100" s="5"/>
      <c r="X100" s="1"/>
      <c r="Y100" s="1"/>
    </row>
    <row r="101" spans="1:25" ht="12.75">
      <c r="A101" s="1" t="s">
        <v>4</v>
      </c>
      <c r="B101" s="1"/>
      <c r="C101" s="81"/>
      <c r="D101" s="81"/>
      <c r="E101" s="81"/>
      <c r="F101" s="81"/>
      <c r="G101" s="81">
        <v>1</v>
      </c>
      <c r="H101" s="81">
        <v>1</v>
      </c>
      <c r="I101" s="81"/>
      <c r="J101" s="81"/>
      <c r="K101" s="81"/>
      <c r="L101" s="81"/>
      <c r="M101" s="81"/>
      <c r="N101" s="81"/>
      <c r="O101" s="81"/>
      <c r="P101" s="81"/>
      <c r="Q101" s="1"/>
      <c r="R101" s="1" t="s">
        <v>49</v>
      </c>
      <c r="S101" s="5">
        <f>SUM(C101:P101)</f>
        <v>2</v>
      </c>
      <c r="T101" s="1" t="s">
        <v>8</v>
      </c>
      <c r="U101" s="5">
        <f>(COUNT(C97:P97)*6)-(S100+S101)</f>
        <v>29</v>
      </c>
      <c r="V101" s="1"/>
      <c r="W101" s="5"/>
      <c r="X101" s="1"/>
      <c r="Y101" s="1"/>
    </row>
    <row r="102" spans="1:25" ht="12.75">
      <c r="A102" s="1" t="s">
        <v>31</v>
      </c>
      <c r="B102" s="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1"/>
      <c r="R102" s="1" t="s">
        <v>5</v>
      </c>
      <c r="S102" s="5">
        <f>SUM(C102:P102)</f>
        <v>0</v>
      </c>
      <c r="T102" s="1"/>
      <c r="U102" s="5"/>
      <c r="V102" s="1"/>
      <c r="W102" s="5"/>
      <c r="X102" s="1"/>
      <c r="Y102" s="1"/>
    </row>
    <row r="103" spans="1:25" ht="12.75">
      <c r="A103" s="1" t="s">
        <v>6</v>
      </c>
      <c r="B103" s="1"/>
      <c r="C103" s="81">
        <f aca="true" t="shared" si="25" ref="C103:P103">IF(C99="","",IF(C99="Awarded Hme",12,IF(C99="Awarded Awy",0,IF(C99="Won",6,IF(C99="Draw",3,0))+C100+(C101/2)-C102)))</f>
        <v>1</v>
      </c>
      <c r="D103" s="81">
        <f t="shared" si="25"/>
        <v>6</v>
      </c>
      <c r="E103" s="81">
        <f t="shared" si="25"/>
        <v>8</v>
      </c>
      <c r="F103" s="81">
        <f t="shared" si="25"/>
        <v>10</v>
      </c>
      <c r="G103" s="81">
        <f t="shared" si="25"/>
        <v>8.5</v>
      </c>
      <c r="H103" s="81">
        <f t="shared" si="25"/>
        <v>9.5</v>
      </c>
      <c r="I103" s="81">
        <f t="shared" si="25"/>
        <v>8</v>
      </c>
      <c r="J103" s="81">
        <f t="shared" si="25"/>
        <v>11</v>
      </c>
      <c r="K103" s="81">
        <f t="shared" si="25"/>
        <v>1</v>
      </c>
      <c r="L103" s="81">
        <f t="shared" si="25"/>
      </c>
      <c r="M103" s="81">
        <f t="shared" si="25"/>
      </c>
      <c r="N103" s="81">
        <f t="shared" si="25"/>
      </c>
      <c r="O103" s="81">
        <f t="shared" si="25"/>
      </c>
      <c r="P103" s="81">
        <f t="shared" si="25"/>
      </c>
      <c r="Q103" s="1"/>
      <c r="R103" s="1" t="s">
        <v>6</v>
      </c>
      <c r="S103" s="5">
        <f>SUM(C103:P103)</f>
        <v>63</v>
      </c>
      <c r="T103" s="1"/>
      <c r="U103" s="5"/>
      <c r="V103" s="1"/>
      <c r="W103" s="5"/>
      <c r="X103" s="1"/>
      <c r="Y103" s="1"/>
    </row>
    <row r="104" spans="1:2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7.25">
      <c r="A105" s="226"/>
      <c r="B105" s="227"/>
      <c r="C105" s="227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"/>
    </row>
    <row r="106" spans="1:25" ht="13.5" thickBo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>
      <c r="A107" s="1"/>
      <c r="B107" s="1"/>
      <c r="C107" s="3" t="s">
        <v>16</v>
      </c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 t="s">
        <v>50</v>
      </c>
      <c r="R107" s="1"/>
      <c r="S107" s="1"/>
      <c r="T107" s="228" t="s">
        <v>35</v>
      </c>
      <c r="U107" s="229"/>
      <c r="V107" s="228" t="s">
        <v>17</v>
      </c>
      <c r="W107" s="229"/>
      <c r="X107" s="1"/>
      <c r="Y107" s="1"/>
    </row>
    <row r="108" spans="1:25" ht="13.5" thickBot="1">
      <c r="A108" s="1"/>
      <c r="B108" s="1"/>
      <c r="C108" s="1" t="s">
        <v>33</v>
      </c>
      <c r="D108" s="5">
        <f>S47+S99</f>
        <v>14</v>
      </c>
      <c r="E108" s="1" t="s">
        <v>20</v>
      </c>
      <c r="F108" s="5">
        <f>U47+U99</f>
        <v>1</v>
      </c>
      <c r="G108" s="1" t="s">
        <v>27</v>
      </c>
      <c r="H108" s="5">
        <f>W47+W99</f>
        <v>3</v>
      </c>
      <c r="I108" s="1"/>
      <c r="J108" s="1"/>
      <c r="K108" s="1"/>
      <c r="L108" s="1"/>
      <c r="M108" s="1"/>
      <c r="N108" s="1"/>
      <c r="O108" s="1"/>
      <c r="P108" s="1"/>
      <c r="Q108" s="1" t="s">
        <v>51</v>
      </c>
      <c r="R108" s="1"/>
      <c r="S108" s="1"/>
      <c r="T108" s="7" t="s">
        <v>36</v>
      </c>
      <c r="U108" s="9" t="s">
        <v>48</v>
      </c>
      <c r="V108" s="7" t="s">
        <v>36</v>
      </c>
      <c r="W108" s="9" t="s">
        <v>48</v>
      </c>
      <c r="X108" s="1"/>
      <c r="Y108" s="1"/>
    </row>
    <row r="109" spans="1:25" ht="13.5" thickBot="1">
      <c r="A109" s="1"/>
      <c r="B109" s="1"/>
      <c r="C109" s="1" t="s">
        <v>43</v>
      </c>
      <c r="D109" s="5">
        <f>S48+S100</f>
        <v>61</v>
      </c>
      <c r="E109" s="1"/>
      <c r="F109" s="5"/>
      <c r="G109" s="1"/>
      <c r="H109" s="5"/>
      <c r="I109" s="1"/>
      <c r="J109" s="1"/>
      <c r="K109" s="1"/>
      <c r="L109" s="1"/>
      <c r="M109" s="1"/>
      <c r="N109" s="1"/>
      <c r="O109" s="1"/>
      <c r="P109" s="1"/>
      <c r="Q109" s="1" t="s">
        <v>52</v>
      </c>
      <c r="R109" s="1"/>
      <c r="S109" s="1"/>
      <c r="T109" s="19">
        <f>IF(ISNUMBER(T43),MAX(T43,T95),IF(ISNUMBER(T95),MAX(T43,T95),""))</f>
        <v>54</v>
      </c>
      <c r="U109" s="19">
        <f>IF(ISNUMBER(U43),MAX(U43,U95),IF(ISNUMBER(U95),MAX(U43,U95),""))</f>
        <v>41</v>
      </c>
      <c r="V109" s="17">
        <f>Z43</f>
        <v>45.3125</v>
      </c>
      <c r="W109" s="17">
        <f>AA43</f>
        <v>36.79183673469388</v>
      </c>
      <c r="X109" s="1"/>
      <c r="Y109" s="1"/>
    </row>
    <row r="110" spans="1:25" ht="13.5" thickBot="1">
      <c r="A110" s="1"/>
      <c r="B110" s="1"/>
      <c r="C110" s="1" t="s">
        <v>4</v>
      </c>
      <c r="D110" s="5">
        <f>S49+S101</f>
        <v>5</v>
      </c>
      <c r="E110" s="1" t="s">
        <v>28</v>
      </c>
      <c r="F110" s="5">
        <f>U49+U101</f>
        <v>42</v>
      </c>
      <c r="G110" s="1"/>
      <c r="H110" s="5"/>
      <c r="I110" s="1"/>
      <c r="J110" s="1"/>
      <c r="K110" s="1"/>
      <c r="L110" s="1"/>
      <c r="M110" s="1"/>
      <c r="N110" s="1"/>
      <c r="O110" s="1"/>
      <c r="P110" s="1"/>
      <c r="Q110" s="1" t="s">
        <v>208</v>
      </c>
      <c r="R110" s="1"/>
      <c r="S110" s="1"/>
      <c r="T110" s="1"/>
      <c r="U110" s="1"/>
      <c r="V110" s="1"/>
      <c r="W110" s="1"/>
      <c r="X110" s="1"/>
      <c r="Y110" s="1"/>
    </row>
    <row r="111" spans="1:25" ht="13.5" thickBot="1">
      <c r="A111" s="1"/>
      <c r="B111" s="1"/>
      <c r="C111" s="1" t="s">
        <v>5</v>
      </c>
      <c r="D111" s="5">
        <f>S50+S102</f>
        <v>0</v>
      </c>
      <c r="E111" s="1"/>
      <c r="F111" s="5"/>
      <c r="G111" s="1"/>
      <c r="H111" s="5"/>
      <c r="I111" s="1"/>
      <c r="J111" s="1"/>
      <c r="K111" s="1"/>
      <c r="L111" s="1"/>
      <c r="M111" s="1"/>
      <c r="N111" s="1"/>
      <c r="O111" s="1"/>
      <c r="P111" s="1"/>
      <c r="Q111" s="1" t="s">
        <v>13</v>
      </c>
      <c r="R111" s="1"/>
      <c r="S111" s="1"/>
      <c r="T111" s="128" t="s">
        <v>55</v>
      </c>
      <c r="U111" s="79"/>
      <c r="V111" s="80"/>
      <c r="W111" s="78">
        <f>Y43</f>
        <v>45.3125</v>
      </c>
      <c r="X111" s="1"/>
      <c r="Y111" s="1"/>
    </row>
    <row r="112" spans="1:25" ht="12.75">
      <c r="A112" s="1"/>
      <c r="B112" s="1"/>
      <c r="C112" s="1" t="s">
        <v>6</v>
      </c>
      <c r="D112" s="5">
        <f>S51+S103</f>
        <v>150.5</v>
      </c>
      <c r="E112" s="1"/>
      <c r="F112" s="5"/>
      <c r="G112" s="1" t="s">
        <v>29</v>
      </c>
      <c r="H112" s="5">
        <f>IF(ISNUMBER(X43),IF(ISNUMBER(X95),(X43+X95),X43),IF(ISNUMBER(X95),X95,"None"))</f>
        <v>18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</sheetData>
  <sheetProtection/>
  <mergeCells count="12">
    <mergeCell ref="R2:S2"/>
    <mergeCell ref="T2:U2"/>
    <mergeCell ref="V2:W2"/>
    <mergeCell ref="V44:W44"/>
    <mergeCell ref="A1:X1"/>
    <mergeCell ref="A53:X53"/>
    <mergeCell ref="V107:W107"/>
    <mergeCell ref="T54:U54"/>
    <mergeCell ref="V54:W54"/>
    <mergeCell ref="V96:W96"/>
    <mergeCell ref="T107:U107"/>
    <mergeCell ref="A105:X105"/>
  </mergeCells>
  <conditionalFormatting sqref="B4:B42 B56:B94">
    <cfRule type="cellIs" priority="2" dxfId="309" operator="equal" stopIfTrue="1">
      <formula>"F"</formula>
    </cfRule>
    <cfRule type="cellIs" priority="3" dxfId="310" operator="equal" stopIfTrue="1">
      <formula>"M"</formula>
    </cfRule>
  </conditionalFormatting>
  <conditionalFormatting sqref="O99:P99 C47:P47">
    <cfRule type="cellIs" priority="4" dxfId="18" operator="equal" stopIfTrue="1">
      <formula>"Won"</formula>
    </cfRule>
  </conditionalFormatting>
  <conditionalFormatting sqref="C99:N99">
    <cfRule type="cellIs" priority="1" dxfId="18" operator="equal" stopIfTrue="1">
      <formula>"Won"</formula>
    </cfRule>
  </conditionalFormatting>
  <conditionalFormatting sqref="V4:V42">
    <cfRule type="expression" priority="1531" dxfId="7" stopIfTrue="1">
      <formula>$V4=MAX($V$4:$V$42)</formula>
    </cfRule>
  </conditionalFormatting>
  <conditionalFormatting sqref="W4:W42">
    <cfRule type="expression" priority="1533" dxfId="6" stopIfTrue="1">
      <formula>$W4=MAX($W$4:$W$42)</formula>
    </cfRule>
  </conditionalFormatting>
  <conditionalFormatting sqref="Z27:AA42 Y4:Y42">
    <cfRule type="expression" priority="1535" dxfId="21" stopIfTrue="1">
      <formula>$Y4=MAX($Y$4:$Y$42)</formula>
    </cfRule>
  </conditionalFormatting>
  <conditionalFormatting sqref="C4:P42 R4:S42">
    <cfRule type="cellIs" priority="1538" dxfId="10" operator="lessThan" stopIfTrue="1">
      <formula>1</formula>
    </cfRule>
    <cfRule type="expression" priority="1539" dxfId="6" stopIfTrue="1">
      <formula>IF($B4="F",(C4=MAX(C$4:C$42)))</formula>
    </cfRule>
    <cfRule type="expression" priority="1540" dxfId="8" stopIfTrue="1">
      <formula>IF(OR($B4="M",$B4=""),(C4=MAX(C$4:C$42)))</formula>
    </cfRule>
  </conditionalFormatting>
  <conditionalFormatting sqref="Z4:Z26">
    <cfRule type="expression" priority="1580" dxfId="8" stopIfTrue="1">
      <formula>$Z4=MAX($Z$4:$Z$42)</formula>
    </cfRule>
  </conditionalFormatting>
  <conditionalFormatting sqref="AA4:AA26">
    <cfRule type="expression" priority="1581" dxfId="9" stopIfTrue="1">
      <formula>$AA4=MAX($AA$4:$AA$42)</formula>
    </cfRule>
  </conditionalFormatting>
  <conditionalFormatting sqref="V56:V94">
    <cfRule type="expression" priority="1604" dxfId="7" stopIfTrue="1">
      <formula>$V56=MAX($V$56:$V$94)</formula>
    </cfRule>
  </conditionalFormatting>
  <conditionalFormatting sqref="W56:W94">
    <cfRule type="expression" priority="1606" dxfId="6" stopIfTrue="1">
      <formula>$W56=MAX($W$56:$W$94)</formula>
    </cfRule>
  </conditionalFormatting>
  <conditionalFormatting sqref="C56:P94 R56:R94">
    <cfRule type="cellIs" priority="1608" dxfId="10" operator="lessThan" stopIfTrue="1">
      <formula>1</formula>
    </cfRule>
    <cfRule type="expression" priority="1609" dxfId="6" stopIfTrue="1">
      <formula>IF($B56="F",(C56=MAX(C$56:C$94)))</formula>
    </cfRule>
    <cfRule type="expression" priority="1610" dxfId="8" stopIfTrue="1">
      <formula>IF(OR($B56="M",$B56=""),(C56=MAX(C$56:C$94)))</formula>
    </cfRule>
  </conditionalFormatting>
  <conditionalFormatting sqref="T56:T94 T4:T42">
    <cfRule type="expression" priority="1644" dxfId="12" stopIfTrue="1">
      <formula>$T4=MAX($T$4:$T$42,$T$56:$T$94)</formula>
    </cfRule>
  </conditionalFormatting>
  <conditionalFormatting sqref="U56:U94 U4:U42">
    <cfRule type="expression" priority="1647" dxfId="9" stopIfTrue="1">
      <formula>$U4=MAX($U$4:$U$42,$U$56:$U$94)</formula>
    </cfRule>
  </conditionalFormatting>
  <conditionalFormatting sqref="A4:A42">
    <cfRule type="expression" priority="1650" dxfId="0" stopIfTrue="1">
      <formula>(OR($T4=MAX($T$4:$T$42,$T$56:$T$94),$U4=MAX($U$4:$U$42,$U$56:$U$94)))</formula>
    </cfRule>
    <cfRule type="expression" priority="1651" dxfId="0" stopIfTrue="1">
      <formula>(OR($V4=MAX($V$56:$V$94),$W4=MAX($W$56:$W$94)))</formula>
    </cfRule>
    <cfRule type="expression" priority="1652" dxfId="0" stopIfTrue="1">
      <formula>($Y4=MAX($Y$4:$Y$42))</formula>
    </cfRule>
  </conditionalFormatting>
  <conditionalFormatting sqref="A56:A94">
    <cfRule type="expression" priority="1653" dxfId="0" stopIfTrue="1">
      <formula>(OR($T56=MAX($T$4:$T$42,$T$56:$T$94),$U56=MAX($U$4:$U$42,$U$56:$U$94)))</formula>
    </cfRule>
    <cfRule type="expression" priority="1654" dxfId="0" stopIfTrue="1">
      <formula>(OR($V56=MAX($V$56:$V$94),$W56=MAX($W$56:$W$94)))</formula>
    </cfRule>
    <cfRule type="expression" priority="1655" dxfId="0" stopIfTrue="1">
      <formula>(#REF!=MAX($Y$4:$Y$42))</formula>
    </cfRule>
  </conditionalFormatting>
  <printOptions/>
  <pageMargins left="0.4724409448818898" right="0.15748031496062992" top="0.7086614173228347" bottom="0.3937007874015748" header="0.1968503937007874" footer="0.1968503937007874"/>
  <pageSetup fitToHeight="1" fitToWidth="1" horizontalDpi="600" verticalDpi="600" orientation="landscape" paperSize="10" scale="45" r:id="rId1"/>
  <headerFooter alignWithMargins="0">
    <oddHeader>&amp;L&amp;"Verdana,Bold"&amp;12Division 3&amp;C&amp;"Verdana,Bold"&amp;12Evesham District Skittles League&amp;R&amp;"Verdana,Bold"&amp;12 2021 - 2022 Season</oddHeader>
  </headerFooter>
  <rowBreaks count="1" manualBreakCount="1">
    <brk id="112" max="255" man="1"/>
  </rowBreaks>
  <colBreaks count="1" manualBreakCount="1">
    <brk id="2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A112"/>
  <sheetViews>
    <sheetView zoomScale="75" zoomScaleNormal="75" workbookViewId="0" topLeftCell="A43">
      <selection activeCell="K49" sqref="K49"/>
    </sheetView>
  </sheetViews>
  <sheetFormatPr defaultColWidth="11.00390625" defaultRowHeight="12.75"/>
  <cols>
    <col min="1" max="1" width="18.75390625" style="0" customWidth="1"/>
    <col min="2" max="2" width="3.875" style="0" customWidth="1"/>
    <col min="3" max="11" width="11.75390625" style="0" customWidth="1"/>
    <col min="12" max="16" width="11.75390625" style="0" hidden="1" customWidth="1"/>
    <col min="17" max="17" width="2.125" style="0" customWidth="1"/>
    <col min="18" max="25" width="8.00390625" style="0" customWidth="1"/>
    <col min="26" max="27" width="11.00390625" style="0" customWidth="1"/>
  </cols>
  <sheetData>
    <row r="1" spans="1:27" ht="18" thickBot="1">
      <c r="A1" s="226" t="str">
        <f ca="1">+RIGHT(CELL("filename",A1),LEN(CELL("filename",A1))-FIND("]",CELL("filename",A1)))&amp;" Home"</f>
        <v>Offenham RBL Home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68"/>
      <c r="Z1" s="68"/>
      <c r="AA1" s="68"/>
    </row>
    <row r="2" spans="1:27" ht="13.5" thickBot="1">
      <c r="A2" s="172" t="s">
        <v>75</v>
      </c>
      <c r="B2" s="173" t="s">
        <v>74</v>
      </c>
      <c r="C2" s="154">
        <v>45189</v>
      </c>
      <c r="D2" s="154">
        <v>45196</v>
      </c>
      <c r="E2" s="154">
        <v>45217</v>
      </c>
      <c r="F2" s="154">
        <v>45231</v>
      </c>
      <c r="G2" s="154">
        <v>45252</v>
      </c>
      <c r="H2" s="154">
        <v>45315</v>
      </c>
      <c r="I2" s="154">
        <v>45336</v>
      </c>
      <c r="J2" s="154">
        <v>45357</v>
      </c>
      <c r="K2" s="154">
        <v>45371</v>
      </c>
      <c r="L2" s="93"/>
      <c r="M2" s="93"/>
      <c r="N2" s="164"/>
      <c r="O2" s="164"/>
      <c r="P2" s="164"/>
      <c r="Q2" s="1"/>
      <c r="R2" s="232" t="s">
        <v>2</v>
      </c>
      <c r="S2" s="233"/>
      <c r="T2" s="232" t="s">
        <v>35</v>
      </c>
      <c r="U2" s="233"/>
      <c r="V2" s="232" t="s">
        <v>2</v>
      </c>
      <c r="W2" s="233"/>
      <c r="X2" s="157" t="s">
        <v>38</v>
      </c>
      <c r="Y2" s="158" t="s">
        <v>207</v>
      </c>
      <c r="Z2" s="158" t="s">
        <v>207</v>
      </c>
      <c r="AA2" s="158" t="s">
        <v>207</v>
      </c>
    </row>
    <row r="3" spans="1:27" ht="13.5" thickBot="1">
      <c r="A3" s="174" t="str">
        <f ca="1">+RIGHT(CELL("filename",A1),LEN(CELL("filename",A1))-FIND("]",CELL("filename",A1)))</f>
        <v>Offenham RBL</v>
      </c>
      <c r="B3" s="6" t="s">
        <v>10</v>
      </c>
      <c r="C3" s="152" t="s">
        <v>216</v>
      </c>
      <c r="D3" s="152" t="s">
        <v>211</v>
      </c>
      <c r="E3" s="152" t="s">
        <v>212</v>
      </c>
      <c r="F3" s="152" t="s">
        <v>214</v>
      </c>
      <c r="G3" s="152" t="s">
        <v>215</v>
      </c>
      <c r="H3" s="152" t="s">
        <v>217</v>
      </c>
      <c r="I3" s="152" t="s">
        <v>218</v>
      </c>
      <c r="J3" s="152" t="s">
        <v>233</v>
      </c>
      <c r="K3" s="152" t="s">
        <v>213</v>
      </c>
      <c r="L3" s="6"/>
      <c r="M3" s="6"/>
      <c r="N3" s="6"/>
      <c r="O3" s="6"/>
      <c r="P3" s="6"/>
      <c r="Q3" s="1"/>
      <c r="R3" s="7" t="s">
        <v>3</v>
      </c>
      <c r="S3" s="8" t="s">
        <v>21</v>
      </c>
      <c r="T3" s="7" t="s">
        <v>36</v>
      </c>
      <c r="U3" s="8" t="s">
        <v>48</v>
      </c>
      <c r="V3" s="7" t="s">
        <v>36</v>
      </c>
      <c r="W3" s="9" t="s">
        <v>48</v>
      </c>
      <c r="X3" s="8" t="s">
        <v>25</v>
      </c>
      <c r="Y3" s="10" t="s">
        <v>21</v>
      </c>
      <c r="Z3" s="10" t="s">
        <v>56</v>
      </c>
      <c r="AA3" s="10" t="s">
        <v>62</v>
      </c>
    </row>
    <row r="4" spans="1:27" ht="12.75">
      <c r="A4" s="171" t="s">
        <v>168</v>
      </c>
      <c r="B4" s="82" t="s">
        <v>76</v>
      </c>
      <c r="C4" s="11"/>
      <c r="D4" s="11"/>
      <c r="E4" s="11"/>
      <c r="F4" s="11"/>
      <c r="G4" s="186"/>
      <c r="H4" s="11"/>
      <c r="I4" s="11"/>
      <c r="J4" s="11"/>
      <c r="K4" s="11"/>
      <c r="L4" s="11"/>
      <c r="M4" s="11"/>
      <c r="N4" s="11"/>
      <c r="O4" s="11"/>
      <c r="P4" s="11"/>
      <c r="Q4" s="1"/>
      <c r="R4" s="75">
        <f aca="true" t="shared" si="0" ref="R4:R43">IF((COUNT(C4:P4))&lt;1,"",(AVERAGE(C4:P4)))</f>
      </c>
      <c r="S4" s="35">
        <f aca="true" t="shared" si="1" ref="S4:S42">IF((COUNT(C4:P4,C56:P56))&lt;1,"",(AVERAGE(C4:P4,C56:P56)))</f>
      </c>
      <c r="T4" s="108">
        <f aca="true" t="shared" si="2" ref="T4:T42">IF((COUNT(C4:P4))&lt;1,"",IF(B4="F"," ",MAX(C4:P4)))</f>
      </c>
      <c r="U4" s="109">
        <f aca="true" t="shared" si="3" ref="U4:U42">IF((COUNT(C4:P4))&lt;1,"",IF(B4="F",MAX(C4:P4)," "))</f>
      </c>
      <c r="V4" s="110" t="str">
        <f>IF(B4="F"," ",IF(COUNTA(C4:P4)&gt;=6,R4," "))</f>
        <v> </v>
      </c>
      <c r="W4" s="111" t="str">
        <f>IF(B4="F",IF(COUNTA(C4:P4)&gt;=6,R4," ")," ")</f>
        <v> </v>
      </c>
      <c r="X4" s="112">
        <f aca="true" t="shared" si="4" ref="X4:X42">IF((COUNT(C4:P4))&lt;1,"",(COUNT(C4:P4)))</f>
      </c>
      <c r="Y4" s="65">
        <f>IF((COUNT(C4:P4,C56:P56))&lt;6,"",(AVERAGE(C4:P4,C56:P56)))</f>
      </c>
      <c r="Z4" s="175">
        <f>IF(B4="F","",Y4)</f>
      </c>
      <c r="AA4" s="141">
        <f>IF(B4="F",Y4,"")</f>
      </c>
    </row>
    <row r="5" spans="1:27" ht="12.75">
      <c r="A5" s="166" t="s">
        <v>167</v>
      </c>
      <c r="B5" s="167" t="s">
        <v>76</v>
      </c>
      <c r="C5" s="12">
        <v>33</v>
      </c>
      <c r="D5" s="12"/>
      <c r="E5" s="12">
        <v>43</v>
      </c>
      <c r="F5" s="12">
        <v>48</v>
      </c>
      <c r="G5" s="12">
        <v>38</v>
      </c>
      <c r="H5" s="12">
        <v>29</v>
      </c>
      <c r="I5" s="12">
        <v>31</v>
      </c>
      <c r="J5" s="12">
        <v>37</v>
      </c>
      <c r="K5" s="12">
        <v>35</v>
      </c>
      <c r="L5" s="12"/>
      <c r="M5" s="12"/>
      <c r="N5" s="12"/>
      <c r="O5" s="12"/>
      <c r="P5" s="12"/>
      <c r="Q5" s="1"/>
      <c r="R5" s="76">
        <f t="shared" si="0"/>
        <v>36.75</v>
      </c>
      <c r="S5" s="35">
        <f t="shared" si="1"/>
        <v>37.57142857142857</v>
      </c>
      <c r="T5" s="113">
        <f t="shared" si="2"/>
        <v>48</v>
      </c>
      <c r="U5" s="114" t="str">
        <f t="shared" si="3"/>
        <v> </v>
      </c>
      <c r="V5" s="115">
        <f>IF(B5="F"," ",IF(COUNTA(C5:P5)&gt;=6,R5," "))</f>
        <v>36.75</v>
      </c>
      <c r="W5" s="116" t="str">
        <f>IF(B5="F",IF(COUNTA(C5:P5)&gt;=6,R5," ")," ")</f>
        <v> </v>
      </c>
      <c r="X5" s="117">
        <f t="shared" si="4"/>
        <v>8</v>
      </c>
      <c r="Y5" s="66">
        <f>IF((COUNT(C5:P5,C57:P57))&lt;6,"",(AVERAGE(C5:P5,C57:P57)))</f>
        <v>37.57142857142857</v>
      </c>
      <c r="Z5" s="176">
        <f aca="true" t="shared" si="5" ref="Z5:Z24">IF(B5="F","",Y5)</f>
        <v>37.57142857142857</v>
      </c>
      <c r="AA5" s="142">
        <f aca="true" t="shared" si="6" ref="AA5:AA24">IF(B5="F",Y5,"")</f>
      </c>
    </row>
    <row r="6" spans="1:27" ht="12.75">
      <c r="A6" s="166" t="s">
        <v>164</v>
      </c>
      <c r="B6" s="167" t="s">
        <v>37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"/>
      <c r="R6" s="76">
        <f t="shared" si="0"/>
      </c>
      <c r="S6" s="35">
        <f t="shared" si="1"/>
        <v>39</v>
      </c>
      <c r="T6" s="113">
        <f t="shared" si="2"/>
      </c>
      <c r="U6" s="114">
        <f t="shared" si="3"/>
      </c>
      <c r="V6" s="115" t="str">
        <f aca="true" t="shared" si="7" ref="V6:V42">IF(B6="F"," ",IF(COUNTA(C6:P6)&gt;=6,R6," "))</f>
        <v> </v>
      </c>
      <c r="W6" s="116" t="str">
        <f aca="true" t="shared" si="8" ref="W6:W42">IF(B6="F",IF(COUNTA(C6:P6)&gt;=6,R6," ")," ")</f>
        <v> </v>
      </c>
      <c r="X6" s="117">
        <f t="shared" si="4"/>
      </c>
      <c r="Y6" s="66">
        <f aca="true" t="shared" si="9" ref="Y6:Y42">IF((COUNT(C6:P6,C58:P58))&lt;6,"",(AVERAGE(C6:P6,C58:P58)))</f>
      </c>
      <c r="Z6" s="176">
        <f t="shared" si="5"/>
      </c>
      <c r="AA6" s="142">
        <f t="shared" si="6"/>
      </c>
    </row>
    <row r="7" spans="1:27" ht="12.75">
      <c r="A7" s="166" t="s">
        <v>166</v>
      </c>
      <c r="B7" s="167" t="s">
        <v>76</v>
      </c>
      <c r="C7" s="12"/>
      <c r="D7" s="12">
        <v>28</v>
      </c>
      <c r="E7" s="12"/>
      <c r="F7" s="12">
        <v>24</v>
      </c>
      <c r="G7" s="12">
        <v>33</v>
      </c>
      <c r="H7" s="12"/>
      <c r="I7" s="12"/>
      <c r="J7" s="12"/>
      <c r="K7" s="12"/>
      <c r="L7" s="12"/>
      <c r="M7" s="12"/>
      <c r="N7" s="12"/>
      <c r="O7" s="12"/>
      <c r="P7" s="12"/>
      <c r="Q7" s="1"/>
      <c r="R7" s="76">
        <f t="shared" si="0"/>
        <v>28.333333333333332</v>
      </c>
      <c r="S7" s="35">
        <f t="shared" si="1"/>
        <v>28.75</v>
      </c>
      <c r="T7" s="113">
        <f t="shared" si="2"/>
        <v>33</v>
      </c>
      <c r="U7" s="114" t="str">
        <f t="shared" si="3"/>
        <v> </v>
      </c>
      <c r="V7" s="115" t="str">
        <f t="shared" si="7"/>
        <v> </v>
      </c>
      <c r="W7" s="116" t="str">
        <f t="shared" si="8"/>
        <v> </v>
      </c>
      <c r="X7" s="117">
        <f t="shared" si="4"/>
        <v>3</v>
      </c>
      <c r="Y7" s="66">
        <f t="shared" si="9"/>
      </c>
      <c r="Z7" s="176">
        <f t="shared" si="5"/>
      </c>
      <c r="AA7" s="142">
        <f t="shared" si="6"/>
      </c>
    </row>
    <row r="8" spans="1:27" ht="12.75">
      <c r="A8" s="169" t="s">
        <v>172</v>
      </c>
      <c r="B8" s="170" t="s">
        <v>76</v>
      </c>
      <c r="C8" s="12">
        <v>28</v>
      </c>
      <c r="D8" s="12">
        <v>31</v>
      </c>
      <c r="E8" s="12">
        <v>23</v>
      </c>
      <c r="F8" s="12">
        <v>31</v>
      </c>
      <c r="G8" s="12">
        <v>27</v>
      </c>
      <c r="H8" s="12">
        <v>46</v>
      </c>
      <c r="I8" s="12">
        <v>27</v>
      </c>
      <c r="J8" s="12">
        <v>31</v>
      </c>
      <c r="K8" s="12">
        <v>32</v>
      </c>
      <c r="L8" s="12"/>
      <c r="M8" s="12"/>
      <c r="N8" s="12"/>
      <c r="O8" s="12"/>
      <c r="P8" s="12"/>
      <c r="Q8" s="1"/>
      <c r="R8" s="76">
        <f t="shared" si="0"/>
        <v>30.666666666666668</v>
      </c>
      <c r="S8" s="35">
        <f t="shared" si="1"/>
        <v>32.5</v>
      </c>
      <c r="T8" s="113">
        <f t="shared" si="2"/>
        <v>46</v>
      </c>
      <c r="U8" s="114" t="str">
        <f t="shared" si="3"/>
        <v> </v>
      </c>
      <c r="V8" s="115">
        <f t="shared" si="7"/>
        <v>30.666666666666668</v>
      </c>
      <c r="W8" s="116" t="str">
        <f t="shared" si="8"/>
        <v> </v>
      </c>
      <c r="X8" s="117">
        <f t="shared" si="4"/>
        <v>9</v>
      </c>
      <c r="Y8" s="66">
        <f t="shared" si="9"/>
        <v>32.5</v>
      </c>
      <c r="Z8" s="176">
        <f t="shared" si="5"/>
        <v>32.5</v>
      </c>
      <c r="AA8" s="142">
        <f t="shared" si="6"/>
      </c>
    </row>
    <row r="9" spans="1:27" ht="12.75">
      <c r="A9" s="166" t="s">
        <v>266</v>
      </c>
      <c r="B9" s="167" t="s">
        <v>76</v>
      </c>
      <c r="C9" s="12"/>
      <c r="D9" s="12"/>
      <c r="E9" s="12"/>
      <c r="F9" s="12">
        <v>33</v>
      </c>
      <c r="G9" s="12"/>
      <c r="H9" s="12">
        <v>36</v>
      </c>
      <c r="I9" s="12">
        <v>36</v>
      </c>
      <c r="J9" s="12">
        <v>46</v>
      </c>
      <c r="K9" s="12">
        <v>43</v>
      </c>
      <c r="L9" s="12"/>
      <c r="M9" s="12"/>
      <c r="N9" s="12"/>
      <c r="O9" s="12"/>
      <c r="P9" s="12"/>
      <c r="Q9" s="1"/>
      <c r="R9" s="76">
        <f t="shared" si="0"/>
        <v>38.8</v>
      </c>
      <c r="S9" s="35">
        <f t="shared" si="1"/>
        <v>37.111111111111114</v>
      </c>
      <c r="T9" s="113">
        <f t="shared" si="2"/>
        <v>46</v>
      </c>
      <c r="U9" s="114" t="str">
        <f t="shared" si="3"/>
        <v> </v>
      </c>
      <c r="V9" s="115" t="str">
        <f t="shared" si="7"/>
        <v> </v>
      </c>
      <c r="W9" s="116" t="str">
        <f t="shared" si="8"/>
        <v> </v>
      </c>
      <c r="X9" s="117">
        <f t="shared" si="4"/>
        <v>5</v>
      </c>
      <c r="Y9" s="66">
        <f t="shared" si="9"/>
        <v>37.111111111111114</v>
      </c>
      <c r="Z9" s="176">
        <f t="shared" si="5"/>
        <v>37.111111111111114</v>
      </c>
      <c r="AA9" s="142">
        <f t="shared" si="6"/>
      </c>
    </row>
    <row r="10" spans="1:27" ht="12.75">
      <c r="A10" s="168" t="s">
        <v>162</v>
      </c>
      <c r="B10" s="167" t="s">
        <v>37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"/>
      <c r="R10" s="76">
        <f t="shared" si="0"/>
      </c>
      <c r="S10" s="35">
        <f t="shared" si="1"/>
      </c>
      <c r="T10" s="113">
        <f t="shared" si="2"/>
      </c>
      <c r="U10" s="114">
        <f t="shared" si="3"/>
      </c>
      <c r="V10" s="115" t="str">
        <f t="shared" si="7"/>
        <v> </v>
      </c>
      <c r="W10" s="116" t="str">
        <f t="shared" si="8"/>
        <v> </v>
      </c>
      <c r="X10" s="117">
        <f t="shared" si="4"/>
      </c>
      <c r="Y10" s="66">
        <f t="shared" si="9"/>
      </c>
      <c r="Z10" s="176">
        <f t="shared" si="5"/>
      </c>
      <c r="AA10" s="142">
        <f t="shared" si="6"/>
      </c>
    </row>
    <row r="11" spans="1:27" ht="12.75">
      <c r="A11" s="168" t="s">
        <v>163</v>
      </c>
      <c r="B11" s="167" t="s">
        <v>37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"/>
      <c r="R11" s="76">
        <f t="shared" si="0"/>
      </c>
      <c r="S11" s="35">
        <f t="shared" si="1"/>
      </c>
      <c r="T11" s="113">
        <f t="shared" si="2"/>
      </c>
      <c r="U11" s="114">
        <f t="shared" si="3"/>
      </c>
      <c r="V11" s="115" t="str">
        <f t="shared" si="7"/>
        <v> </v>
      </c>
      <c r="W11" s="116" t="str">
        <f t="shared" si="8"/>
        <v> </v>
      </c>
      <c r="X11" s="117">
        <f t="shared" si="4"/>
      </c>
      <c r="Y11" s="66">
        <f t="shared" si="9"/>
      </c>
      <c r="Z11" s="176">
        <f t="shared" si="5"/>
      </c>
      <c r="AA11" s="142">
        <f t="shared" si="6"/>
      </c>
    </row>
    <row r="12" spans="1:27" ht="12.75">
      <c r="A12" s="166" t="s">
        <v>161</v>
      </c>
      <c r="B12" s="167" t="s">
        <v>37</v>
      </c>
      <c r="C12" s="12">
        <v>40</v>
      </c>
      <c r="D12" s="12">
        <v>41</v>
      </c>
      <c r="E12" s="12">
        <v>27</v>
      </c>
      <c r="F12" s="12"/>
      <c r="G12" s="12">
        <v>27</v>
      </c>
      <c r="H12" s="12">
        <v>37</v>
      </c>
      <c r="I12" s="12">
        <v>34</v>
      </c>
      <c r="J12" s="12">
        <v>35</v>
      </c>
      <c r="K12" s="12">
        <v>33</v>
      </c>
      <c r="L12" s="12"/>
      <c r="M12" s="12"/>
      <c r="N12" s="12"/>
      <c r="O12" s="12"/>
      <c r="P12" s="12"/>
      <c r="Q12" s="1"/>
      <c r="R12" s="76">
        <f t="shared" si="0"/>
        <v>34.25</v>
      </c>
      <c r="S12" s="35">
        <f t="shared" si="1"/>
        <v>34.25</v>
      </c>
      <c r="T12" s="113" t="str">
        <f t="shared" si="2"/>
        <v> </v>
      </c>
      <c r="U12" s="114">
        <f t="shared" si="3"/>
        <v>41</v>
      </c>
      <c r="V12" s="115" t="str">
        <f t="shared" si="7"/>
        <v> </v>
      </c>
      <c r="W12" s="116">
        <f t="shared" si="8"/>
        <v>34.25</v>
      </c>
      <c r="X12" s="117">
        <f t="shared" si="4"/>
        <v>8</v>
      </c>
      <c r="Y12" s="66">
        <f t="shared" si="9"/>
        <v>34.25</v>
      </c>
      <c r="Z12" s="176">
        <f t="shared" si="5"/>
      </c>
      <c r="AA12" s="142">
        <f t="shared" si="6"/>
        <v>34.25</v>
      </c>
    </row>
    <row r="13" spans="1:27" ht="12.75">
      <c r="A13" s="166" t="s">
        <v>160</v>
      </c>
      <c r="B13" s="167" t="s">
        <v>76</v>
      </c>
      <c r="C13" s="12">
        <v>41</v>
      </c>
      <c r="D13" s="12">
        <v>36</v>
      </c>
      <c r="E13" s="12">
        <v>41</v>
      </c>
      <c r="F13" s="12"/>
      <c r="G13" s="12">
        <v>43</v>
      </c>
      <c r="H13" s="12">
        <v>47</v>
      </c>
      <c r="I13" s="12">
        <v>37</v>
      </c>
      <c r="J13" s="12">
        <v>38</v>
      </c>
      <c r="K13" s="12">
        <v>36</v>
      </c>
      <c r="L13" s="12"/>
      <c r="M13" s="12"/>
      <c r="N13" s="12"/>
      <c r="O13" s="12"/>
      <c r="P13" s="12"/>
      <c r="Q13" s="1"/>
      <c r="R13" s="76">
        <f t="shared" si="0"/>
        <v>39.875</v>
      </c>
      <c r="S13" s="35">
        <f t="shared" si="1"/>
        <v>39.1875</v>
      </c>
      <c r="T13" s="113">
        <f t="shared" si="2"/>
        <v>47</v>
      </c>
      <c r="U13" s="114" t="str">
        <f t="shared" si="3"/>
        <v> </v>
      </c>
      <c r="V13" s="115">
        <f t="shared" si="7"/>
        <v>39.875</v>
      </c>
      <c r="W13" s="116" t="str">
        <f t="shared" si="8"/>
        <v> </v>
      </c>
      <c r="X13" s="117">
        <f t="shared" si="4"/>
        <v>8</v>
      </c>
      <c r="Y13" s="66">
        <f t="shared" si="9"/>
        <v>39.1875</v>
      </c>
      <c r="Z13" s="176">
        <f t="shared" si="5"/>
        <v>39.1875</v>
      </c>
      <c r="AA13" s="142">
        <f t="shared" si="6"/>
      </c>
    </row>
    <row r="14" spans="1:27" ht="12.75">
      <c r="A14" s="169" t="s">
        <v>159</v>
      </c>
      <c r="B14" s="170" t="s">
        <v>37</v>
      </c>
      <c r="C14" s="12">
        <v>35</v>
      </c>
      <c r="D14" s="12">
        <v>35</v>
      </c>
      <c r="E14" s="12">
        <v>34</v>
      </c>
      <c r="F14" s="12">
        <v>34</v>
      </c>
      <c r="G14" s="12">
        <v>41</v>
      </c>
      <c r="H14" s="12">
        <v>39</v>
      </c>
      <c r="I14" s="12">
        <v>43</v>
      </c>
      <c r="J14" s="12">
        <v>38</v>
      </c>
      <c r="K14" s="12">
        <v>39</v>
      </c>
      <c r="L14" s="12"/>
      <c r="M14" s="12"/>
      <c r="N14" s="12"/>
      <c r="O14" s="12"/>
      <c r="P14" s="12"/>
      <c r="Q14" s="1"/>
      <c r="R14" s="76">
        <f t="shared" si="0"/>
        <v>37.55555555555556</v>
      </c>
      <c r="S14" s="35">
        <f t="shared" si="1"/>
        <v>37.166666666666664</v>
      </c>
      <c r="T14" s="113" t="str">
        <f t="shared" si="2"/>
        <v> </v>
      </c>
      <c r="U14" s="114">
        <f t="shared" si="3"/>
        <v>43</v>
      </c>
      <c r="V14" s="115" t="str">
        <f t="shared" si="7"/>
        <v> </v>
      </c>
      <c r="W14" s="116">
        <f t="shared" si="8"/>
        <v>37.55555555555556</v>
      </c>
      <c r="X14" s="117">
        <f t="shared" si="4"/>
        <v>9</v>
      </c>
      <c r="Y14" s="66">
        <f t="shared" si="9"/>
        <v>37.166666666666664</v>
      </c>
      <c r="Z14" s="176">
        <f t="shared" si="5"/>
      </c>
      <c r="AA14" s="142">
        <f t="shared" si="6"/>
        <v>37.166666666666664</v>
      </c>
    </row>
    <row r="15" spans="1:27" ht="12.75">
      <c r="A15" s="166" t="s">
        <v>254</v>
      </c>
      <c r="B15" s="167" t="s">
        <v>76</v>
      </c>
      <c r="C15" s="12">
        <v>34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"/>
      <c r="R15" s="76">
        <f t="shared" si="0"/>
        <v>34</v>
      </c>
      <c r="S15" s="35">
        <f t="shared" si="1"/>
        <v>36.5</v>
      </c>
      <c r="T15" s="113">
        <f t="shared" si="2"/>
        <v>34</v>
      </c>
      <c r="U15" s="114" t="str">
        <f t="shared" si="3"/>
        <v> </v>
      </c>
      <c r="V15" s="115" t="str">
        <f t="shared" si="7"/>
        <v> </v>
      </c>
      <c r="W15" s="116" t="str">
        <f t="shared" si="8"/>
        <v> </v>
      </c>
      <c r="X15" s="117">
        <f t="shared" si="4"/>
        <v>1</v>
      </c>
      <c r="Y15" s="66">
        <f t="shared" si="9"/>
      </c>
      <c r="Z15" s="176">
        <f t="shared" si="5"/>
      </c>
      <c r="AA15" s="142">
        <f t="shared" si="6"/>
      </c>
    </row>
    <row r="16" spans="1:27" ht="12.75">
      <c r="A16" s="166" t="s">
        <v>171</v>
      </c>
      <c r="B16" s="167" t="s">
        <v>76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"/>
      <c r="R16" s="76">
        <f t="shared" si="0"/>
      </c>
      <c r="S16" s="35">
        <f t="shared" si="1"/>
      </c>
      <c r="T16" s="113">
        <f t="shared" si="2"/>
      </c>
      <c r="U16" s="114">
        <f t="shared" si="3"/>
      </c>
      <c r="V16" s="115" t="str">
        <f t="shared" si="7"/>
        <v> </v>
      </c>
      <c r="W16" s="116" t="str">
        <f t="shared" si="8"/>
        <v> </v>
      </c>
      <c r="X16" s="117">
        <f t="shared" si="4"/>
      </c>
      <c r="Y16" s="66">
        <f t="shared" si="9"/>
      </c>
      <c r="Z16" s="176">
        <f t="shared" si="5"/>
      </c>
      <c r="AA16" s="142">
        <f t="shared" si="6"/>
      </c>
    </row>
    <row r="17" spans="1:27" ht="12.75">
      <c r="A17" s="166" t="s">
        <v>249</v>
      </c>
      <c r="B17" s="167" t="s">
        <v>76</v>
      </c>
      <c r="C17" s="12">
        <v>42</v>
      </c>
      <c r="D17" s="12">
        <v>37</v>
      </c>
      <c r="E17" s="12">
        <v>35</v>
      </c>
      <c r="F17" s="12">
        <v>37</v>
      </c>
      <c r="G17" s="12"/>
      <c r="H17" s="12">
        <v>37</v>
      </c>
      <c r="I17" s="12"/>
      <c r="J17" s="12">
        <v>38</v>
      </c>
      <c r="K17" s="12">
        <v>37</v>
      </c>
      <c r="L17" s="12"/>
      <c r="M17" s="12"/>
      <c r="N17" s="12"/>
      <c r="O17" s="12"/>
      <c r="P17" s="12"/>
      <c r="Q17" s="1"/>
      <c r="R17" s="76">
        <f t="shared" si="0"/>
        <v>37.57142857142857</v>
      </c>
      <c r="S17" s="35">
        <f t="shared" si="1"/>
        <v>39.083333333333336</v>
      </c>
      <c r="T17" s="113">
        <f t="shared" si="2"/>
        <v>42</v>
      </c>
      <c r="U17" s="114" t="str">
        <f t="shared" si="3"/>
        <v> </v>
      </c>
      <c r="V17" s="115">
        <f t="shared" si="7"/>
        <v>37.57142857142857</v>
      </c>
      <c r="W17" s="116" t="str">
        <f t="shared" si="8"/>
        <v> </v>
      </c>
      <c r="X17" s="117">
        <f t="shared" si="4"/>
        <v>7</v>
      </c>
      <c r="Y17" s="66">
        <f t="shared" si="9"/>
        <v>39.083333333333336</v>
      </c>
      <c r="Z17" s="176">
        <f t="shared" si="5"/>
        <v>39.083333333333336</v>
      </c>
      <c r="AA17" s="142">
        <f t="shared" si="6"/>
      </c>
    </row>
    <row r="18" spans="1:27" ht="12.75">
      <c r="A18" s="169" t="s">
        <v>157</v>
      </c>
      <c r="B18" s="170" t="s">
        <v>37</v>
      </c>
      <c r="C18" s="12"/>
      <c r="D18" s="12">
        <v>29</v>
      </c>
      <c r="E18" s="12">
        <v>34</v>
      </c>
      <c r="F18" s="12">
        <v>41</v>
      </c>
      <c r="G18" s="12">
        <v>41</v>
      </c>
      <c r="H18" s="12">
        <v>27</v>
      </c>
      <c r="I18" s="12">
        <v>28</v>
      </c>
      <c r="J18" s="12">
        <v>22</v>
      </c>
      <c r="K18" s="12">
        <v>39</v>
      </c>
      <c r="L18" s="12"/>
      <c r="M18" s="12"/>
      <c r="N18" s="12"/>
      <c r="O18" s="12"/>
      <c r="P18" s="12"/>
      <c r="Q18" s="1"/>
      <c r="R18" s="76">
        <f t="shared" si="0"/>
        <v>32.625</v>
      </c>
      <c r="S18" s="35">
        <f t="shared" si="1"/>
        <v>31.866666666666667</v>
      </c>
      <c r="T18" s="113" t="str">
        <f t="shared" si="2"/>
        <v> </v>
      </c>
      <c r="U18" s="114">
        <f t="shared" si="3"/>
        <v>41</v>
      </c>
      <c r="V18" s="115" t="str">
        <f t="shared" si="7"/>
        <v> </v>
      </c>
      <c r="W18" s="116">
        <f t="shared" si="8"/>
        <v>32.625</v>
      </c>
      <c r="X18" s="117">
        <f t="shared" si="4"/>
        <v>8</v>
      </c>
      <c r="Y18" s="66">
        <f t="shared" si="9"/>
        <v>31.866666666666667</v>
      </c>
      <c r="Z18" s="176">
        <f t="shared" si="5"/>
      </c>
      <c r="AA18" s="142">
        <f t="shared" si="6"/>
        <v>31.866666666666667</v>
      </c>
    </row>
    <row r="19" spans="1:27" ht="12.75">
      <c r="A19" s="166" t="s">
        <v>156</v>
      </c>
      <c r="B19" s="167" t="s">
        <v>76</v>
      </c>
      <c r="C19" s="12"/>
      <c r="D19" s="12">
        <v>24</v>
      </c>
      <c r="E19" s="12"/>
      <c r="F19" s="12">
        <v>30</v>
      </c>
      <c r="G19" s="12">
        <v>28</v>
      </c>
      <c r="H19" s="12"/>
      <c r="I19" s="12"/>
      <c r="J19" s="12"/>
      <c r="K19" s="12"/>
      <c r="L19" s="12"/>
      <c r="M19" s="12"/>
      <c r="N19" s="12"/>
      <c r="O19" s="12"/>
      <c r="P19" s="12"/>
      <c r="Q19" s="1"/>
      <c r="R19" s="76">
        <f t="shared" si="0"/>
        <v>27.333333333333332</v>
      </c>
      <c r="S19" s="35">
        <f t="shared" si="1"/>
        <v>25.25</v>
      </c>
      <c r="T19" s="113">
        <f t="shared" si="2"/>
        <v>30</v>
      </c>
      <c r="U19" s="114" t="str">
        <f t="shared" si="3"/>
        <v> </v>
      </c>
      <c r="V19" s="115" t="str">
        <f t="shared" si="7"/>
        <v> </v>
      </c>
      <c r="W19" s="116" t="str">
        <f t="shared" si="8"/>
        <v> </v>
      </c>
      <c r="X19" s="117">
        <f t="shared" si="4"/>
        <v>3</v>
      </c>
      <c r="Y19" s="66">
        <f t="shared" si="9"/>
        <v>25.25</v>
      </c>
      <c r="Z19" s="176">
        <f t="shared" si="5"/>
        <v>25.25</v>
      </c>
      <c r="AA19" s="142">
        <f t="shared" si="6"/>
      </c>
    </row>
    <row r="20" spans="1:27" ht="12.75">
      <c r="A20" s="166" t="s">
        <v>173</v>
      </c>
      <c r="B20" s="167" t="s">
        <v>76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"/>
      <c r="R20" s="76">
        <f t="shared" si="0"/>
      </c>
      <c r="S20" s="35">
        <f t="shared" si="1"/>
      </c>
      <c r="T20" s="113">
        <f t="shared" si="2"/>
      </c>
      <c r="U20" s="114">
        <f t="shared" si="3"/>
      </c>
      <c r="V20" s="115" t="str">
        <f t="shared" si="7"/>
        <v> </v>
      </c>
      <c r="W20" s="116" t="str">
        <f t="shared" si="8"/>
        <v> </v>
      </c>
      <c r="X20" s="117">
        <f t="shared" si="4"/>
      </c>
      <c r="Y20" s="66">
        <f t="shared" si="9"/>
      </c>
      <c r="Z20" s="176">
        <f t="shared" si="5"/>
      </c>
      <c r="AA20" s="142">
        <f t="shared" si="6"/>
      </c>
    </row>
    <row r="21" spans="1:27" ht="12.75">
      <c r="A21" s="166" t="s">
        <v>165</v>
      </c>
      <c r="B21" s="167" t="s">
        <v>76</v>
      </c>
      <c r="C21" s="12">
        <v>32</v>
      </c>
      <c r="D21" s="12">
        <v>38</v>
      </c>
      <c r="E21" s="12">
        <v>40</v>
      </c>
      <c r="F21" s="12"/>
      <c r="G21" s="12">
        <v>38</v>
      </c>
      <c r="H21" s="12">
        <v>31</v>
      </c>
      <c r="I21" s="12">
        <v>40</v>
      </c>
      <c r="J21" s="12">
        <v>31</v>
      </c>
      <c r="K21" s="12"/>
      <c r="L21" s="12"/>
      <c r="M21" s="12"/>
      <c r="N21" s="12"/>
      <c r="O21" s="12"/>
      <c r="P21" s="12"/>
      <c r="Q21" s="1"/>
      <c r="R21" s="76">
        <f t="shared" si="0"/>
        <v>35.714285714285715</v>
      </c>
      <c r="S21" s="35">
        <f t="shared" si="1"/>
        <v>37.8125</v>
      </c>
      <c r="T21" s="113">
        <f t="shared" si="2"/>
        <v>40</v>
      </c>
      <c r="U21" s="114" t="str">
        <f t="shared" si="3"/>
        <v> </v>
      </c>
      <c r="V21" s="115">
        <f t="shared" si="7"/>
        <v>35.714285714285715</v>
      </c>
      <c r="W21" s="116" t="str">
        <f t="shared" si="8"/>
        <v> </v>
      </c>
      <c r="X21" s="117">
        <f t="shared" si="4"/>
        <v>7</v>
      </c>
      <c r="Y21" s="66">
        <f t="shared" si="9"/>
        <v>37.8125</v>
      </c>
      <c r="Z21" s="176">
        <f t="shared" si="5"/>
        <v>37.8125</v>
      </c>
      <c r="AA21" s="142">
        <f t="shared" si="6"/>
      </c>
    </row>
    <row r="22" spans="1:27" ht="12.75">
      <c r="A22" s="166" t="s">
        <v>169</v>
      </c>
      <c r="B22" s="167" t="s">
        <v>37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"/>
      <c r="R22" s="76">
        <f t="shared" si="0"/>
      </c>
      <c r="S22" s="35">
        <f t="shared" si="1"/>
        <v>25</v>
      </c>
      <c r="T22" s="113">
        <f t="shared" si="2"/>
      </c>
      <c r="U22" s="114">
        <f t="shared" si="3"/>
      </c>
      <c r="V22" s="115" t="str">
        <f t="shared" si="7"/>
        <v> </v>
      </c>
      <c r="W22" s="116" t="str">
        <f t="shared" si="8"/>
        <v> </v>
      </c>
      <c r="X22" s="117">
        <f t="shared" si="4"/>
      </c>
      <c r="Y22" s="66">
        <f t="shared" si="9"/>
      </c>
      <c r="Z22" s="176">
        <f t="shared" si="5"/>
      </c>
      <c r="AA22" s="142">
        <f t="shared" si="6"/>
      </c>
    </row>
    <row r="23" spans="1:27" ht="12.75">
      <c r="A23" s="166" t="s">
        <v>158</v>
      </c>
      <c r="B23" s="167" t="s">
        <v>76</v>
      </c>
      <c r="C23" s="12">
        <v>43</v>
      </c>
      <c r="D23" s="12">
        <v>41</v>
      </c>
      <c r="E23" s="12">
        <v>40</v>
      </c>
      <c r="F23" s="12">
        <v>38</v>
      </c>
      <c r="G23" s="12">
        <v>40</v>
      </c>
      <c r="H23" s="12"/>
      <c r="I23" s="12">
        <v>32</v>
      </c>
      <c r="J23" s="12"/>
      <c r="K23" s="12">
        <v>48</v>
      </c>
      <c r="L23" s="12"/>
      <c r="M23" s="12"/>
      <c r="N23" s="12"/>
      <c r="O23" s="12"/>
      <c r="P23" s="12"/>
      <c r="Q23" s="1"/>
      <c r="R23" s="76">
        <f t="shared" si="0"/>
        <v>40.285714285714285</v>
      </c>
      <c r="S23" s="35">
        <f t="shared" si="1"/>
        <v>42.25</v>
      </c>
      <c r="T23" s="113">
        <f t="shared" si="2"/>
        <v>48</v>
      </c>
      <c r="U23" s="114" t="str">
        <f t="shared" si="3"/>
        <v> </v>
      </c>
      <c r="V23" s="115">
        <f t="shared" si="7"/>
        <v>40.285714285714285</v>
      </c>
      <c r="W23" s="116" t="str">
        <f t="shared" si="8"/>
        <v> </v>
      </c>
      <c r="X23" s="117">
        <f t="shared" si="4"/>
        <v>7</v>
      </c>
      <c r="Y23" s="66">
        <f t="shared" si="9"/>
        <v>42.25</v>
      </c>
      <c r="Z23" s="176">
        <f t="shared" si="5"/>
        <v>42.25</v>
      </c>
      <c r="AA23" s="142">
        <f t="shared" si="6"/>
      </c>
    </row>
    <row r="24" spans="1:27" ht="12.75" customHeight="1" thickBot="1">
      <c r="A24" s="168" t="s">
        <v>170</v>
      </c>
      <c r="B24" s="167" t="s">
        <v>37</v>
      </c>
      <c r="C24" s="12">
        <v>35</v>
      </c>
      <c r="D24" s="12"/>
      <c r="E24" s="12">
        <v>35</v>
      </c>
      <c r="F24" s="12">
        <v>43</v>
      </c>
      <c r="G24" s="12"/>
      <c r="H24" s="12">
        <v>38</v>
      </c>
      <c r="I24" s="12">
        <v>34</v>
      </c>
      <c r="J24" s="12">
        <v>30</v>
      </c>
      <c r="K24" s="12">
        <v>35</v>
      </c>
      <c r="L24" s="12"/>
      <c r="M24" s="12"/>
      <c r="N24" s="12"/>
      <c r="O24" s="12"/>
      <c r="P24" s="12"/>
      <c r="Q24" s="1"/>
      <c r="R24" s="76">
        <f t="shared" si="0"/>
        <v>35.714285714285715</v>
      </c>
      <c r="S24" s="35">
        <f t="shared" si="1"/>
        <v>35.57142857142857</v>
      </c>
      <c r="T24" s="113" t="str">
        <f t="shared" si="2"/>
        <v> </v>
      </c>
      <c r="U24" s="114">
        <f t="shared" si="3"/>
        <v>43</v>
      </c>
      <c r="V24" s="115" t="str">
        <f t="shared" si="7"/>
        <v> </v>
      </c>
      <c r="W24" s="116">
        <f t="shared" si="8"/>
        <v>35.714285714285715</v>
      </c>
      <c r="X24" s="117">
        <f t="shared" si="4"/>
        <v>7</v>
      </c>
      <c r="Y24" s="66">
        <f t="shared" si="9"/>
        <v>35.57142857142857</v>
      </c>
      <c r="Z24" s="176">
        <f t="shared" si="5"/>
      </c>
      <c r="AA24" s="142">
        <f t="shared" si="6"/>
        <v>35.57142857142857</v>
      </c>
    </row>
    <row r="25" spans="1:27" ht="12.75" customHeight="1" hidden="1">
      <c r="A25" s="166"/>
      <c r="B25" s="167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"/>
      <c r="R25" s="76">
        <f t="shared" si="0"/>
      </c>
      <c r="S25" s="35">
        <f t="shared" si="1"/>
      </c>
      <c r="T25" s="113">
        <f t="shared" si="2"/>
      </c>
      <c r="U25" s="114">
        <f t="shared" si="3"/>
      </c>
      <c r="V25" s="115" t="str">
        <f t="shared" si="7"/>
        <v> </v>
      </c>
      <c r="W25" s="116" t="str">
        <f t="shared" si="8"/>
        <v> </v>
      </c>
      <c r="X25" s="117">
        <f t="shared" si="4"/>
      </c>
      <c r="Y25" s="66">
        <f t="shared" si="9"/>
      </c>
      <c r="Z25" s="188">
        <f aca="true" t="shared" si="10" ref="Z25:AA27">IF((COUNT(D25:Q25,D77:Q77))&lt;8,"",(AVERAGE(D25:Q25,D77:Q77)))</f>
      </c>
      <c r="AA25" s="142">
        <f t="shared" si="10"/>
      </c>
    </row>
    <row r="26" spans="1:27" ht="12.75" customHeight="1" hidden="1">
      <c r="A26" s="169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"/>
      <c r="R26" s="76">
        <f t="shared" si="0"/>
      </c>
      <c r="S26" s="35">
        <f t="shared" si="1"/>
      </c>
      <c r="T26" s="113">
        <f t="shared" si="2"/>
      </c>
      <c r="U26" s="114">
        <f t="shared" si="3"/>
      </c>
      <c r="V26" s="115" t="str">
        <f t="shared" si="7"/>
        <v> </v>
      </c>
      <c r="W26" s="116" t="str">
        <f t="shared" si="8"/>
        <v> </v>
      </c>
      <c r="X26" s="117">
        <f t="shared" si="4"/>
      </c>
      <c r="Y26" s="66">
        <f t="shared" si="9"/>
      </c>
      <c r="Z26" s="66">
        <f t="shared" si="10"/>
      </c>
      <c r="AA26" s="66">
        <f t="shared" si="10"/>
      </c>
    </row>
    <row r="27" spans="1:27" ht="12.75" customHeight="1" hidden="1">
      <c r="A27" s="169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"/>
      <c r="R27" s="76">
        <f t="shared" si="0"/>
      </c>
      <c r="S27" s="35">
        <f t="shared" si="1"/>
      </c>
      <c r="T27" s="113">
        <f t="shared" si="2"/>
      </c>
      <c r="U27" s="114">
        <f t="shared" si="3"/>
      </c>
      <c r="V27" s="115" t="str">
        <f t="shared" si="7"/>
        <v> </v>
      </c>
      <c r="W27" s="116" t="str">
        <f t="shared" si="8"/>
        <v> </v>
      </c>
      <c r="X27" s="117">
        <f t="shared" si="4"/>
      </c>
      <c r="Y27" s="66">
        <f t="shared" si="9"/>
      </c>
      <c r="Z27" s="66">
        <f t="shared" si="10"/>
      </c>
      <c r="AA27" s="66">
        <f t="shared" si="10"/>
      </c>
    </row>
    <row r="28" spans="1:27" ht="12.75" customHeight="1" hidden="1">
      <c r="A28" s="15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"/>
      <c r="R28" s="76">
        <f t="shared" si="0"/>
      </c>
      <c r="S28" s="35">
        <f t="shared" si="1"/>
      </c>
      <c r="T28" s="113">
        <f t="shared" si="2"/>
      </c>
      <c r="U28" s="114">
        <f t="shared" si="3"/>
      </c>
      <c r="V28" s="115" t="str">
        <f t="shared" si="7"/>
        <v> </v>
      </c>
      <c r="W28" s="116" t="str">
        <f t="shared" si="8"/>
        <v> </v>
      </c>
      <c r="X28" s="117">
        <f t="shared" si="4"/>
      </c>
      <c r="Y28" s="66">
        <f t="shared" si="9"/>
      </c>
      <c r="Z28" s="66">
        <f aca="true" t="shared" si="11" ref="Z28:Z38">IF((COUNT(D28:Q28,D81:Q81))&lt;8,"",(AVERAGE(D28:Q28,D81:Q81)))</f>
      </c>
      <c r="AA28" s="66">
        <f aca="true" t="shared" si="12" ref="AA28:AA38">IF((COUNT(E28:R28,E81:R81))&lt;8,"",(AVERAGE(E28:R28,E81:R81)))</f>
      </c>
    </row>
    <row r="29" spans="1:27" ht="12.75" customHeight="1" hidden="1">
      <c r="A29" s="15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"/>
      <c r="R29" s="76">
        <f t="shared" si="0"/>
      </c>
      <c r="S29" s="35">
        <f t="shared" si="1"/>
      </c>
      <c r="T29" s="113">
        <f t="shared" si="2"/>
      </c>
      <c r="U29" s="114">
        <f t="shared" si="3"/>
      </c>
      <c r="V29" s="115" t="str">
        <f t="shared" si="7"/>
        <v> </v>
      </c>
      <c r="W29" s="116" t="str">
        <f t="shared" si="8"/>
        <v> </v>
      </c>
      <c r="X29" s="117">
        <f t="shared" si="4"/>
      </c>
      <c r="Y29" s="66">
        <f t="shared" si="9"/>
      </c>
      <c r="Z29" s="66">
        <f t="shared" si="11"/>
      </c>
      <c r="AA29" s="66">
        <f t="shared" si="12"/>
      </c>
    </row>
    <row r="30" spans="1:27" ht="12.75" customHeight="1" hidden="1">
      <c r="A30" s="15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"/>
      <c r="R30" s="76">
        <f t="shared" si="0"/>
      </c>
      <c r="S30" s="35">
        <f t="shared" si="1"/>
      </c>
      <c r="T30" s="113">
        <f t="shared" si="2"/>
      </c>
      <c r="U30" s="114">
        <f t="shared" si="3"/>
      </c>
      <c r="V30" s="115" t="str">
        <f t="shared" si="7"/>
        <v> </v>
      </c>
      <c r="W30" s="116" t="str">
        <f t="shared" si="8"/>
        <v> </v>
      </c>
      <c r="X30" s="117">
        <f t="shared" si="4"/>
      </c>
      <c r="Y30" s="66">
        <f t="shared" si="9"/>
      </c>
      <c r="Z30" s="66">
        <f t="shared" si="11"/>
      </c>
      <c r="AA30" s="66">
        <f t="shared" si="12"/>
      </c>
    </row>
    <row r="31" spans="1:27" ht="12.75" customHeight="1" hidden="1">
      <c r="A31" s="15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"/>
      <c r="R31" s="76">
        <f t="shared" si="0"/>
      </c>
      <c r="S31" s="35">
        <f t="shared" si="1"/>
      </c>
      <c r="T31" s="113">
        <f t="shared" si="2"/>
      </c>
      <c r="U31" s="114">
        <f t="shared" si="3"/>
      </c>
      <c r="V31" s="115" t="str">
        <f t="shared" si="7"/>
        <v> </v>
      </c>
      <c r="W31" s="116" t="str">
        <f t="shared" si="8"/>
        <v> </v>
      </c>
      <c r="X31" s="117">
        <f t="shared" si="4"/>
      </c>
      <c r="Y31" s="66">
        <f t="shared" si="9"/>
      </c>
      <c r="Z31" s="66">
        <f t="shared" si="11"/>
      </c>
      <c r="AA31" s="66">
        <f t="shared" si="12"/>
      </c>
    </row>
    <row r="32" spans="1:27" ht="12.75" customHeight="1" hidden="1">
      <c r="A32" s="15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"/>
      <c r="R32" s="76">
        <f t="shared" si="0"/>
      </c>
      <c r="S32" s="35">
        <f t="shared" si="1"/>
      </c>
      <c r="T32" s="113">
        <f t="shared" si="2"/>
      </c>
      <c r="U32" s="114">
        <f t="shared" si="3"/>
      </c>
      <c r="V32" s="115" t="str">
        <f t="shared" si="7"/>
        <v> </v>
      </c>
      <c r="W32" s="116" t="str">
        <f t="shared" si="8"/>
        <v> </v>
      </c>
      <c r="X32" s="117">
        <f t="shared" si="4"/>
      </c>
      <c r="Y32" s="66">
        <f t="shared" si="9"/>
      </c>
      <c r="Z32" s="66">
        <f t="shared" si="11"/>
      </c>
      <c r="AA32" s="66">
        <f t="shared" si="12"/>
      </c>
    </row>
    <row r="33" spans="1:27" ht="12.75" customHeight="1" hidden="1">
      <c r="A33" s="15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"/>
      <c r="R33" s="76">
        <f t="shared" si="0"/>
      </c>
      <c r="S33" s="35">
        <f t="shared" si="1"/>
      </c>
      <c r="T33" s="113">
        <f t="shared" si="2"/>
      </c>
      <c r="U33" s="114">
        <f t="shared" si="3"/>
      </c>
      <c r="V33" s="115" t="str">
        <f t="shared" si="7"/>
        <v> </v>
      </c>
      <c r="W33" s="116" t="str">
        <f t="shared" si="8"/>
        <v> </v>
      </c>
      <c r="X33" s="117">
        <f t="shared" si="4"/>
      </c>
      <c r="Y33" s="66">
        <f t="shared" si="9"/>
      </c>
      <c r="Z33" s="66">
        <f t="shared" si="11"/>
      </c>
      <c r="AA33" s="66">
        <f t="shared" si="12"/>
      </c>
    </row>
    <row r="34" spans="1:27" ht="12.75" customHeight="1" hidden="1">
      <c r="A34" s="15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"/>
      <c r="R34" s="76">
        <f t="shared" si="0"/>
      </c>
      <c r="S34" s="35">
        <f t="shared" si="1"/>
      </c>
      <c r="T34" s="113">
        <f t="shared" si="2"/>
      </c>
      <c r="U34" s="114">
        <f t="shared" si="3"/>
      </c>
      <c r="V34" s="115" t="str">
        <f t="shared" si="7"/>
        <v> </v>
      </c>
      <c r="W34" s="116" t="str">
        <f t="shared" si="8"/>
        <v> </v>
      </c>
      <c r="X34" s="117">
        <f t="shared" si="4"/>
      </c>
      <c r="Y34" s="66">
        <f t="shared" si="9"/>
      </c>
      <c r="Z34" s="66">
        <f t="shared" si="11"/>
      </c>
      <c r="AA34" s="66">
        <f t="shared" si="12"/>
      </c>
    </row>
    <row r="35" spans="1:27" ht="12.75" customHeight="1" hidden="1">
      <c r="A35" s="15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"/>
      <c r="R35" s="76">
        <f t="shared" si="0"/>
      </c>
      <c r="S35" s="35">
        <f t="shared" si="1"/>
      </c>
      <c r="T35" s="113">
        <f t="shared" si="2"/>
      </c>
      <c r="U35" s="114">
        <f t="shared" si="3"/>
      </c>
      <c r="V35" s="115" t="str">
        <f t="shared" si="7"/>
        <v> </v>
      </c>
      <c r="W35" s="116" t="str">
        <f t="shared" si="8"/>
        <v> </v>
      </c>
      <c r="X35" s="117">
        <f t="shared" si="4"/>
      </c>
      <c r="Y35" s="66">
        <f t="shared" si="9"/>
      </c>
      <c r="Z35" s="66">
        <f t="shared" si="11"/>
      </c>
      <c r="AA35" s="66">
        <f t="shared" si="12"/>
      </c>
    </row>
    <row r="36" spans="1:27" ht="12.75" customHeight="1" hidden="1">
      <c r="A36" s="15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"/>
      <c r="R36" s="76">
        <f t="shared" si="0"/>
      </c>
      <c r="S36" s="35">
        <f t="shared" si="1"/>
      </c>
      <c r="T36" s="113">
        <f t="shared" si="2"/>
      </c>
      <c r="U36" s="114">
        <f t="shared" si="3"/>
      </c>
      <c r="V36" s="115" t="str">
        <f t="shared" si="7"/>
        <v> </v>
      </c>
      <c r="W36" s="116" t="str">
        <f t="shared" si="8"/>
        <v> </v>
      </c>
      <c r="X36" s="117">
        <f t="shared" si="4"/>
      </c>
      <c r="Y36" s="66">
        <f t="shared" si="9"/>
      </c>
      <c r="Z36" s="66">
        <f t="shared" si="11"/>
      </c>
      <c r="AA36" s="66">
        <f t="shared" si="12"/>
      </c>
    </row>
    <row r="37" spans="1:27" ht="12.75" customHeight="1" hidden="1">
      <c r="A37" s="15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"/>
      <c r="R37" s="76">
        <f t="shared" si="0"/>
      </c>
      <c r="S37" s="35">
        <f t="shared" si="1"/>
      </c>
      <c r="T37" s="113">
        <f t="shared" si="2"/>
      </c>
      <c r="U37" s="114">
        <f t="shared" si="3"/>
      </c>
      <c r="V37" s="115" t="str">
        <f t="shared" si="7"/>
        <v> </v>
      </c>
      <c r="W37" s="116" t="str">
        <f t="shared" si="8"/>
        <v> </v>
      </c>
      <c r="X37" s="117">
        <f t="shared" si="4"/>
      </c>
      <c r="Y37" s="66">
        <f t="shared" si="9"/>
      </c>
      <c r="Z37" s="66">
        <f t="shared" si="11"/>
      </c>
      <c r="AA37" s="66">
        <f t="shared" si="12"/>
      </c>
    </row>
    <row r="38" spans="1:27" ht="12.75" customHeight="1" hidden="1">
      <c r="A38" s="15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"/>
      <c r="R38" s="76">
        <f t="shared" si="0"/>
      </c>
      <c r="S38" s="35">
        <f t="shared" si="1"/>
      </c>
      <c r="T38" s="113">
        <f t="shared" si="2"/>
      </c>
      <c r="U38" s="114">
        <f t="shared" si="3"/>
      </c>
      <c r="V38" s="115" t="str">
        <f t="shared" si="7"/>
        <v> </v>
      </c>
      <c r="W38" s="116" t="str">
        <f t="shared" si="8"/>
        <v> </v>
      </c>
      <c r="X38" s="117">
        <f t="shared" si="4"/>
      </c>
      <c r="Y38" s="66">
        <f t="shared" si="9"/>
      </c>
      <c r="Z38" s="66">
        <f t="shared" si="11"/>
      </c>
      <c r="AA38" s="66">
        <f t="shared" si="12"/>
      </c>
    </row>
    <row r="39" spans="1:27" ht="12.75" customHeight="1" hidden="1">
      <c r="A39" s="15"/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"/>
      <c r="R39" s="76">
        <f t="shared" si="0"/>
      </c>
      <c r="S39" s="35">
        <f t="shared" si="1"/>
      </c>
      <c r="T39" s="113">
        <f t="shared" si="2"/>
      </c>
      <c r="U39" s="114">
        <f t="shared" si="3"/>
      </c>
      <c r="V39" s="115" t="str">
        <f t="shared" si="7"/>
        <v> </v>
      </c>
      <c r="W39" s="116" t="str">
        <f t="shared" si="8"/>
        <v> </v>
      </c>
      <c r="X39" s="117">
        <f t="shared" si="4"/>
      </c>
      <c r="Y39" s="66">
        <f t="shared" si="9"/>
      </c>
      <c r="Z39" s="66">
        <f>IF((COUNT(D39:Q39,#REF!))&lt;8,"",(AVERAGE(D39:Q39,#REF!)))</f>
      </c>
      <c r="AA39" s="66">
        <f>IF((COUNT(E39:R39,#REF!))&lt;8,"",(AVERAGE(E39:R39,#REF!)))</f>
      </c>
    </row>
    <row r="40" spans="1:27" ht="12.75" customHeight="1" hidden="1">
      <c r="A40" s="15"/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"/>
      <c r="R40" s="76">
        <f t="shared" si="0"/>
      </c>
      <c r="S40" s="35">
        <f t="shared" si="1"/>
      </c>
      <c r="T40" s="113">
        <f t="shared" si="2"/>
      </c>
      <c r="U40" s="114">
        <f t="shared" si="3"/>
      </c>
      <c r="V40" s="115" t="str">
        <f t="shared" si="7"/>
        <v> </v>
      </c>
      <c r="W40" s="116" t="str">
        <f t="shared" si="8"/>
        <v> </v>
      </c>
      <c r="X40" s="117">
        <f t="shared" si="4"/>
      </c>
      <c r="Y40" s="66">
        <f t="shared" si="9"/>
      </c>
      <c r="Z40" s="66">
        <f aca="true" t="shared" si="13" ref="Z40:AA42">IF((COUNT(D40:Q40,D92:Q92))&lt;8,"",(AVERAGE(D40:Q40,D92:Q92)))</f>
      </c>
      <c r="AA40" s="66">
        <f t="shared" si="13"/>
      </c>
    </row>
    <row r="41" spans="1:27" ht="12.75" customHeight="1" hidden="1">
      <c r="A41" s="15"/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"/>
      <c r="R41" s="76">
        <f t="shared" si="0"/>
      </c>
      <c r="S41" s="35">
        <f t="shared" si="1"/>
      </c>
      <c r="T41" s="113">
        <f t="shared" si="2"/>
      </c>
      <c r="U41" s="114">
        <f t="shared" si="3"/>
      </c>
      <c r="V41" s="115" t="str">
        <f t="shared" si="7"/>
        <v> </v>
      </c>
      <c r="W41" s="116" t="str">
        <f t="shared" si="8"/>
        <v> </v>
      </c>
      <c r="X41" s="117">
        <f t="shared" si="4"/>
      </c>
      <c r="Y41" s="66">
        <f t="shared" si="9"/>
      </c>
      <c r="Z41" s="66">
        <f t="shared" si="13"/>
      </c>
      <c r="AA41" s="66">
        <f t="shared" si="13"/>
      </c>
    </row>
    <row r="42" spans="1:27" ht="13.5" customHeight="1" hidden="1" thickBot="1">
      <c r="A42" s="15"/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"/>
      <c r="R42" s="77">
        <f t="shared" si="0"/>
      </c>
      <c r="S42" s="35">
        <f t="shared" si="1"/>
      </c>
      <c r="T42" s="118">
        <f t="shared" si="2"/>
      </c>
      <c r="U42" s="119">
        <f t="shared" si="3"/>
      </c>
      <c r="V42" s="115" t="str">
        <f t="shared" si="7"/>
        <v> </v>
      </c>
      <c r="W42" s="116" t="str">
        <f t="shared" si="8"/>
        <v> </v>
      </c>
      <c r="X42" s="120">
        <f t="shared" si="4"/>
      </c>
      <c r="Y42" s="66">
        <f t="shared" si="9"/>
      </c>
      <c r="Z42" s="67">
        <f t="shared" si="13"/>
      </c>
      <c r="AA42" s="67">
        <f t="shared" si="13"/>
      </c>
    </row>
    <row r="43" spans="1:27" ht="13.5" thickBot="1">
      <c r="A43" s="1"/>
      <c r="B43" s="5"/>
      <c r="C43" s="6">
        <f aca="true" t="shared" si="14" ref="C43:P43">IF(SUM(C4:C42)=0,"",SUM(C4:C42))</f>
        <v>363</v>
      </c>
      <c r="D43" s="6">
        <f t="shared" si="14"/>
        <v>340</v>
      </c>
      <c r="E43" s="211">
        <f>IF(SUM(E4:E42)=0,"",SUM(E4:E42))-5</f>
        <v>347</v>
      </c>
      <c r="F43" s="6">
        <f t="shared" si="14"/>
        <v>359</v>
      </c>
      <c r="G43" s="6">
        <f t="shared" si="14"/>
        <v>356</v>
      </c>
      <c r="H43" s="90">
        <f t="shared" si="14"/>
        <v>367</v>
      </c>
      <c r="I43" s="211">
        <f>IF(SUM(I4:I42)=0,"",SUM(I4:I42))-5</f>
        <v>337</v>
      </c>
      <c r="J43" s="6">
        <f t="shared" si="14"/>
        <v>346</v>
      </c>
      <c r="K43" s="6">
        <f t="shared" si="14"/>
        <v>377</v>
      </c>
      <c r="L43" s="6">
        <f t="shared" si="14"/>
      </c>
      <c r="M43" s="6">
        <f t="shared" si="14"/>
      </c>
      <c r="N43" s="6">
        <f t="shared" si="14"/>
      </c>
      <c r="O43" s="6">
        <f t="shared" si="14"/>
      </c>
      <c r="P43" s="6">
        <f t="shared" si="14"/>
      </c>
      <c r="Q43" s="1"/>
      <c r="R43" s="17">
        <f t="shared" si="0"/>
        <v>354.6666666666667</v>
      </c>
      <c r="S43" s="17">
        <f>IF((COUNT(C43:P43,C95:P95))&lt;1,"",IF(COUNT(C95:P95)&lt;1,AVERAGE(C43:P43),IF(COUNT(C43:P43)&lt;1,AVERAGE(C95:P95),AVERAGE(C43:P43,C95:P95))))</f>
        <v>359.1111111111111</v>
      </c>
      <c r="T43" s="19">
        <f>IF(SUM(T4:T42)&lt;1,"",MAX(T4:T42))</f>
        <v>48</v>
      </c>
      <c r="U43" s="19">
        <f>IF(SUM(U4:U42)&lt;1,"",MAX(U4:U42))</f>
        <v>43</v>
      </c>
      <c r="V43" s="17">
        <f>IF(SUM(V4:V42)&lt;1,"",(MAX(V4:V42)))</f>
        <v>40.285714285714285</v>
      </c>
      <c r="W43" s="17">
        <f>IF(SUM(W4:W42)&lt;1,"",(MAX(W4:W42)))</f>
        <v>37.55555555555556</v>
      </c>
      <c r="X43" s="121">
        <f>IF((COUNT(C43:P43))&lt;1,"",+COUNT(C43:P43))</f>
        <v>9</v>
      </c>
      <c r="Y43" s="78">
        <f>IF(MAX(Y$4:Y$42)&lt;1,"",MAX(Y$4:Y$42))</f>
        <v>42.25</v>
      </c>
      <c r="Z43" s="78">
        <f>IF(MAX(Z$4:Z$42)&lt;1,"",MAX(Z$4:Z$42))</f>
        <v>42.25</v>
      </c>
      <c r="AA43" s="78">
        <f>IF(MAX(AA$4:AA$42)&lt;1,"",MAX(AA$4:AA$42))</f>
        <v>37.166666666666664</v>
      </c>
    </row>
    <row r="44" spans="1:25" ht="13.5" thickBot="1">
      <c r="A44" s="1"/>
      <c r="B44" s="1"/>
      <c r="C44" s="5" t="s">
        <v>46</v>
      </c>
      <c r="D44" s="5" t="s">
        <v>19</v>
      </c>
      <c r="E44" s="5" t="s">
        <v>19</v>
      </c>
      <c r="F44" s="5" t="s">
        <v>19</v>
      </c>
      <c r="G44" s="5" t="s">
        <v>19</v>
      </c>
      <c r="H44" s="5" t="s">
        <v>19</v>
      </c>
      <c r="I44" s="5" t="s">
        <v>19</v>
      </c>
      <c r="J44" s="5" t="s">
        <v>19</v>
      </c>
      <c r="K44" s="5" t="s">
        <v>19</v>
      </c>
      <c r="L44" s="5" t="s">
        <v>19</v>
      </c>
      <c r="M44" s="5" t="s">
        <v>19</v>
      </c>
      <c r="N44" s="5" t="s">
        <v>19</v>
      </c>
      <c r="O44" s="5" t="s">
        <v>19</v>
      </c>
      <c r="P44" s="5" t="s">
        <v>19</v>
      </c>
      <c r="Q44" s="1"/>
      <c r="R44" s="1"/>
      <c r="S44" s="1"/>
      <c r="T44" s="1"/>
      <c r="U44" s="1"/>
      <c r="V44" s="230" t="s">
        <v>18</v>
      </c>
      <c r="W44" s="231"/>
      <c r="X44" s="106"/>
      <c r="Y44" s="1"/>
    </row>
    <row r="45" spans="1:25" ht="12.75">
      <c r="A45" s="1" t="s">
        <v>47</v>
      </c>
      <c r="B45" s="1"/>
      <c r="C45" s="12">
        <f>Dynamos!C95</f>
        <v>350</v>
      </c>
      <c r="D45" s="12">
        <f>'The Wicks'!C95</f>
        <v>340</v>
      </c>
      <c r="E45" s="12">
        <f>Components!D95</f>
        <v>399</v>
      </c>
      <c r="F45" s="12">
        <f>Orleans!F95</f>
        <v>347</v>
      </c>
      <c r="G45" s="12">
        <f>Chasers!G95</f>
        <v>392</v>
      </c>
      <c r="H45" s="12">
        <f>'No Hopers'!H95</f>
        <v>376</v>
      </c>
      <c r="I45" s="12">
        <f>Beavers!I95</f>
        <v>393</v>
      </c>
      <c r="J45" s="12">
        <f>'Bowling Stones'!J95</f>
        <v>332</v>
      </c>
      <c r="K45" s="12">
        <f>'Double Tops'!K95</f>
        <v>357</v>
      </c>
      <c r="L45" s="12"/>
      <c r="M45" s="12"/>
      <c r="N45" s="95"/>
      <c r="O45" s="12"/>
      <c r="P45" s="12"/>
      <c r="Q45" s="1"/>
      <c r="R45" s="1"/>
      <c r="S45" s="1"/>
      <c r="T45" s="1"/>
      <c r="U45" s="1"/>
      <c r="V45" s="1"/>
      <c r="W45" s="1"/>
      <c r="X45" s="1"/>
      <c r="Y45" s="1"/>
    </row>
    <row r="46" spans="1:25" ht="12.75">
      <c r="A46" s="1"/>
      <c r="B46" s="1"/>
      <c r="C46" s="1"/>
      <c r="D46" s="1"/>
      <c r="E46" s="1"/>
      <c r="F46" s="1"/>
      <c r="G46" s="1"/>
      <c r="H46" s="1"/>
      <c r="I46" s="1"/>
      <c r="J46" s="88"/>
      <c r="K46" s="1"/>
      <c r="L46" s="1"/>
      <c r="M46" s="1"/>
      <c r="N46" s="1"/>
      <c r="O46" s="1"/>
      <c r="P46" s="1"/>
      <c r="Q46" s="1"/>
      <c r="R46" s="3" t="s">
        <v>14</v>
      </c>
      <c r="S46" s="4"/>
      <c r="T46" s="1"/>
      <c r="U46" s="1"/>
      <c r="V46" s="1"/>
      <c r="W46" s="1"/>
      <c r="X46" s="1"/>
      <c r="Y46" s="1"/>
    </row>
    <row r="47" spans="1:25" ht="12.75">
      <c r="A47" s="1" t="s">
        <v>42</v>
      </c>
      <c r="B47" s="1"/>
      <c r="C47" s="81" t="str">
        <f>IF(ISNUMBER(C43),IF(ISNUMBER(C45),IF(C43&gt;C45,"Won",IF(C43=C45,"Draw","Lost")),"Error"),IF(ISNUMBER(C45),"Error",IF(C43="",IF(ISTEXT(C45),"",""),"Awarded Awy")))</f>
        <v>Won</v>
      </c>
      <c r="D47" s="81" t="str">
        <f aca="true" t="shared" si="15" ref="D47:K47">IF(ISNUMBER(D43),IF(ISNUMBER(D45),IF(D43&gt;D45,"Won",IF(D43=D45,"Draw","Lost")),"Error"),IF(ISNUMBER(D45),"Error",IF(D43="",IF(ISTEXT(D45),"",""),"Awarded Awy")))</f>
        <v>Draw</v>
      </c>
      <c r="E47" s="81" t="str">
        <f t="shared" si="15"/>
        <v>Lost</v>
      </c>
      <c r="F47" s="81" t="str">
        <f t="shared" si="15"/>
        <v>Won</v>
      </c>
      <c r="G47" s="81" t="str">
        <f t="shared" si="15"/>
        <v>Lost</v>
      </c>
      <c r="H47" s="81" t="str">
        <f t="shared" si="15"/>
        <v>Lost</v>
      </c>
      <c r="I47" s="81" t="str">
        <f t="shared" si="15"/>
        <v>Lost</v>
      </c>
      <c r="J47" s="81" t="str">
        <f t="shared" si="15"/>
        <v>Won</v>
      </c>
      <c r="K47" s="81" t="str">
        <f t="shared" si="15"/>
        <v>Won</v>
      </c>
      <c r="L47" s="81">
        <f>IF(ISNUMBER(L43),IF(ISNUMBER(L45),IF(L43&gt;L45,"Won",IF(L43=L45,"Draw","Lost")),"Error"),IF(ISNUMBER(L45),"Error",IF(L43="",IF(ISTEXT(L45),"",""),"Awarded Awy")))</f>
      </c>
      <c r="M47" s="81">
        <f>IF(ISNUMBER(M43),IF(ISNUMBER(M45),IF(M43&gt;M45,"Won",IF(M43=M45,"Draw","Lost")),"Error"),IF(ISNUMBER(M45),"Error",IF(M43="",IF(ISTEXT(M45),"",""),"Awarded Awy")))</f>
      </c>
      <c r="N47" s="81">
        <f>IF(ISNUMBER(N43),IF(ISNUMBER(N45),IF(N43&gt;N45,"Won",IF(N43=N45,"Draw","Lost")),"Error"),IF(ISNUMBER(N45),"Error",IF(N43="",IF(ISTEXT(N45),"Awarded Hme",""),"Awarded Awy")))</f>
      </c>
      <c r="O47" s="81">
        <f>IF(ISNUMBER(O43),IF(ISNUMBER(O45),IF(O43&gt;O45,"Won",IF(O43=O45,"Draw","Lost")),"Error"),IF(ISNUMBER(O45),"Error",IF(O43="",IF(ISTEXT(O45),"Awarded Hme",""),"Awarded Awy")))</f>
      </c>
      <c r="P47" s="81">
        <f>IF(ISNUMBER(P43),IF(ISNUMBER(P45),IF(P43&gt;P45,"Won",IF(P43=P45,"Draw","Lost")),"Error"),IF(ISNUMBER(P45),"Error",IF(P43="",IF(ISTEXT(P45),"Awarded Hme",""),"Awarded Awy")))</f>
      </c>
      <c r="Q47" s="1"/>
      <c r="R47" s="1" t="s">
        <v>33</v>
      </c>
      <c r="S47" s="5">
        <f>COUNTIF(C47:P47,"Won")</f>
        <v>4</v>
      </c>
      <c r="T47" s="1" t="s">
        <v>7</v>
      </c>
      <c r="U47" s="5">
        <f>COUNTIF(C47:P47,"Draw")</f>
        <v>1</v>
      </c>
      <c r="V47" s="1" t="s">
        <v>9</v>
      </c>
      <c r="W47" s="5">
        <f>COUNTIF(C47:P47,"Lost")</f>
        <v>4</v>
      </c>
      <c r="X47" s="1"/>
      <c r="Y47" s="1"/>
    </row>
    <row r="48" spans="1:25" ht="12.75">
      <c r="A48" s="1" t="s">
        <v>43</v>
      </c>
      <c r="B48" s="1"/>
      <c r="C48" s="81">
        <v>4</v>
      </c>
      <c r="D48" s="81">
        <v>3</v>
      </c>
      <c r="E48" s="81">
        <v>2</v>
      </c>
      <c r="F48" s="81">
        <v>4</v>
      </c>
      <c r="G48" s="81">
        <v>1</v>
      </c>
      <c r="H48" s="81">
        <v>2</v>
      </c>
      <c r="I48" s="81">
        <v>0</v>
      </c>
      <c r="J48" s="81">
        <v>4</v>
      </c>
      <c r="K48" s="81">
        <v>3</v>
      </c>
      <c r="L48" s="81"/>
      <c r="M48" s="81"/>
      <c r="N48" s="81"/>
      <c r="O48" s="81"/>
      <c r="P48" s="81"/>
      <c r="Q48" s="1"/>
      <c r="R48" s="1" t="s">
        <v>43</v>
      </c>
      <c r="S48" s="5">
        <f>SUM(C48:P48)</f>
        <v>23</v>
      </c>
      <c r="T48" s="1"/>
      <c r="U48" s="5"/>
      <c r="V48" s="1"/>
      <c r="W48" s="5"/>
      <c r="X48" s="1"/>
      <c r="Y48" s="1"/>
    </row>
    <row r="49" spans="1:25" ht="12.75">
      <c r="A49" s="1" t="s">
        <v>4</v>
      </c>
      <c r="B49" s="1"/>
      <c r="C49" s="81"/>
      <c r="D49" s="81">
        <v>1</v>
      </c>
      <c r="E49" s="81"/>
      <c r="F49" s="81"/>
      <c r="G49" s="81"/>
      <c r="H49" s="81">
        <v>1</v>
      </c>
      <c r="I49" s="81"/>
      <c r="J49" s="81"/>
      <c r="K49" s="81"/>
      <c r="L49" s="81"/>
      <c r="M49" s="81"/>
      <c r="N49" s="81"/>
      <c r="O49" s="81"/>
      <c r="P49" s="81"/>
      <c r="Q49" s="1"/>
      <c r="R49" s="1" t="s">
        <v>49</v>
      </c>
      <c r="S49" s="5">
        <f>SUM(C49:P49)</f>
        <v>2</v>
      </c>
      <c r="T49" s="1" t="s">
        <v>8</v>
      </c>
      <c r="U49" s="5">
        <f>(COUNT(C45:P45)*6)-(S48+S49)</f>
        <v>29</v>
      </c>
      <c r="V49" s="1"/>
      <c r="W49" s="5"/>
      <c r="X49" s="1"/>
      <c r="Y49" s="1"/>
    </row>
    <row r="50" spans="1:25" ht="12.75">
      <c r="A50" s="1" t="s">
        <v>31</v>
      </c>
      <c r="B50" s="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1"/>
      <c r="R50" s="1" t="s">
        <v>5</v>
      </c>
      <c r="S50" s="5">
        <f>SUM(C50:P50)</f>
        <v>0</v>
      </c>
      <c r="T50" s="1"/>
      <c r="U50" s="5"/>
      <c r="V50" s="1"/>
      <c r="W50" s="5"/>
      <c r="X50" s="1"/>
      <c r="Y50" s="1"/>
    </row>
    <row r="51" spans="1:25" ht="12.75">
      <c r="A51" s="1" t="s">
        <v>6</v>
      </c>
      <c r="B51" s="1"/>
      <c r="C51" s="81">
        <f>IF(C47="","",IF(C47="Awarded Hme",12,IF(C47="Awarded Awy",0,IF(C47="Won",6,IF(C47="Draw",3,0))+C48+(C49/2)-C50)))</f>
        <v>10</v>
      </c>
      <c r="D51" s="81">
        <f>IF(D47="","",IF(D47="Awarded Hme",12,IF(D47="Awarded Awy",0,IF(D47="Won",6,IF(D47="Draw",3,0))+D48+(D49/2)-D50)))</f>
        <v>6.5</v>
      </c>
      <c r="E51" s="81">
        <f aca="true" t="shared" si="16" ref="E51:P51">IF(E47="","",IF(E47="Awarded Hme",12,IF(E47="Awarded Awy",0,IF(E47="Won",6,IF(E47="Draw",3,0))+E48+(E49/2)-E50)))</f>
        <v>2</v>
      </c>
      <c r="F51" s="81">
        <f t="shared" si="16"/>
        <v>10</v>
      </c>
      <c r="G51" s="81">
        <f t="shared" si="16"/>
        <v>1</v>
      </c>
      <c r="H51" s="81">
        <f t="shared" si="16"/>
        <v>2.5</v>
      </c>
      <c r="I51" s="81">
        <f t="shared" si="16"/>
        <v>0</v>
      </c>
      <c r="J51" s="81">
        <f t="shared" si="16"/>
        <v>10</v>
      </c>
      <c r="K51" s="81">
        <f t="shared" si="16"/>
        <v>9</v>
      </c>
      <c r="L51" s="81">
        <f t="shared" si="16"/>
      </c>
      <c r="M51" s="81">
        <f t="shared" si="16"/>
      </c>
      <c r="N51" s="81">
        <f t="shared" si="16"/>
      </c>
      <c r="O51" s="81">
        <f t="shared" si="16"/>
      </c>
      <c r="P51" s="81">
        <f t="shared" si="16"/>
      </c>
      <c r="Q51" s="1"/>
      <c r="R51" s="1" t="s">
        <v>6</v>
      </c>
      <c r="S51" s="5">
        <f>SUM(C51:P51)</f>
        <v>51</v>
      </c>
      <c r="T51" s="1"/>
      <c r="U51" s="5"/>
      <c r="V51" s="1"/>
      <c r="W51" s="5"/>
      <c r="X51" s="1"/>
      <c r="Y51" s="1"/>
    </row>
    <row r="52" spans="1:2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8" thickBot="1">
      <c r="A53" s="226" t="str">
        <f ca="1">+RIGHT(CELL("filename",A1),LEN(CELL("filename",A1))-FIND("]",CELL("filename",A1)))&amp;" Away"</f>
        <v>Offenham RBL Away</v>
      </c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69"/>
    </row>
    <row r="54" spans="1:25" ht="13.5" thickBot="1">
      <c r="A54" s="172" t="s">
        <v>75</v>
      </c>
      <c r="B54" s="173" t="s">
        <v>74</v>
      </c>
      <c r="C54" s="93">
        <v>45203</v>
      </c>
      <c r="D54" s="93">
        <v>45224</v>
      </c>
      <c r="E54" s="93">
        <v>45244</v>
      </c>
      <c r="F54" s="93">
        <v>45258</v>
      </c>
      <c r="G54" s="93">
        <v>45299</v>
      </c>
      <c r="H54" s="93">
        <v>45308</v>
      </c>
      <c r="I54" s="93">
        <v>45329</v>
      </c>
      <c r="J54" s="93">
        <v>45343</v>
      </c>
      <c r="K54" s="93">
        <v>45363</v>
      </c>
      <c r="L54" s="93"/>
      <c r="M54" s="93"/>
      <c r="N54" s="164"/>
      <c r="O54" s="164"/>
      <c r="P54" s="164"/>
      <c r="Q54" s="1"/>
      <c r="R54" s="156" t="s">
        <v>11</v>
      </c>
      <c r="S54" s="5"/>
      <c r="T54" s="228" t="s">
        <v>35</v>
      </c>
      <c r="U54" s="229"/>
      <c r="V54" s="228" t="s">
        <v>2</v>
      </c>
      <c r="W54" s="229"/>
      <c r="X54" s="156" t="s">
        <v>38</v>
      </c>
      <c r="Y54" s="14"/>
    </row>
    <row r="55" spans="1:25" ht="13.5" thickBot="1">
      <c r="A55" s="174" t="str">
        <f ca="1">+RIGHT(CELL("filename",A1),LEN(CELL("filename",A1))-FIND("]",CELL("filename",A1)))</f>
        <v>Offenham RBL</v>
      </c>
      <c r="B55" s="6" t="s">
        <v>10</v>
      </c>
      <c r="C55" s="6" t="s">
        <v>217</v>
      </c>
      <c r="D55" s="6" t="s">
        <v>218</v>
      </c>
      <c r="E55" s="6" t="s">
        <v>233</v>
      </c>
      <c r="F55" s="6" t="s">
        <v>213</v>
      </c>
      <c r="G55" s="6" t="s">
        <v>216</v>
      </c>
      <c r="H55" s="6" t="s">
        <v>211</v>
      </c>
      <c r="I55" s="6" t="s">
        <v>212</v>
      </c>
      <c r="J55" s="6" t="s">
        <v>214</v>
      </c>
      <c r="K55" s="6" t="s">
        <v>215</v>
      </c>
      <c r="L55" s="6"/>
      <c r="M55" s="93"/>
      <c r="N55" s="6"/>
      <c r="O55" s="6"/>
      <c r="P55" s="6"/>
      <c r="Q55" s="1"/>
      <c r="R55" s="10" t="s">
        <v>2</v>
      </c>
      <c r="S55" s="5"/>
      <c r="T55" s="7" t="s">
        <v>36</v>
      </c>
      <c r="U55" s="9" t="s">
        <v>48</v>
      </c>
      <c r="V55" s="7" t="s">
        <v>36</v>
      </c>
      <c r="W55" s="9" t="s">
        <v>48</v>
      </c>
      <c r="X55" s="10" t="s">
        <v>25</v>
      </c>
      <c r="Y55" s="14"/>
    </row>
    <row r="56" spans="1:25" ht="12.75">
      <c r="A56" s="171" t="s">
        <v>168</v>
      </c>
      <c r="B56" s="82" t="s">
        <v>76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22"/>
      <c r="R56" s="71">
        <f aca="true" t="shared" si="17" ref="R56:R95">IF((COUNT(C56:P56))&lt;1,"",(AVERAGE(C56:P56)))</f>
      </c>
      <c r="S56" s="123"/>
      <c r="T56" s="108">
        <f aca="true" t="shared" si="18" ref="T56:T94">IF((COUNT(C56:P56))&lt;1,"",IF(B56="F"," ",MAX(C56:P56)))</f>
      </c>
      <c r="U56" s="109">
        <f aca="true" t="shared" si="19" ref="U56:U94">IF((COUNT(C56:P56))&lt;1,"",IF(B56="F",MAX(C56:P56)," "))</f>
      </c>
      <c r="V56" s="124" t="str">
        <f>IF(B56="F"," ",IF(COUNTA(C56:P56)&gt;=6,R56," "))</f>
        <v> </v>
      </c>
      <c r="W56" s="125" t="str">
        <f>IF(B56="F",IF(COUNTA(C56:P56)&gt;=6,R56," ")," ")</f>
        <v> </v>
      </c>
      <c r="X56" s="112">
        <f aca="true" t="shared" si="20" ref="X56:X94">IF((COUNT(C56:P56))&lt;1,"",(COUNT(C56:P56)))</f>
      </c>
      <c r="Y56" s="16"/>
    </row>
    <row r="57" spans="1:25" ht="12.75">
      <c r="A57" s="168" t="s">
        <v>167</v>
      </c>
      <c r="B57" s="167" t="s">
        <v>76</v>
      </c>
      <c r="C57" s="12"/>
      <c r="D57" s="12">
        <v>28</v>
      </c>
      <c r="E57" s="12">
        <v>33</v>
      </c>
      <c r="F57" s="12">
        <v>40</v>
      </c>
      <c r="G57" s="12">
        <v>41</v>
      </c>
      <c r="H57" s="12"/>
      <c r="I57" s="12"/>
      <c r="J57" s="12">
        <v>42</v>
      </c>
      <c r="K57" s="12">
        <v>48</v>
      </c>
      <c r="L57" s="12"/>
      <c r="M57" s="12"/>
      <c r="N57" s="12"/>
      <c r="O57" s="12"/>
      <c r="P57" s="12"/>
      <c r="Q57" s="1"/>
      <c r="R57" s="72">
        <f t="shared" si="17"/>
        <v>38.666666666666664</v>
      </c>
      <c r="S57" s="70"/>
      <c r="T57" s="113">
        <f t="shared" si="18"/>
        <v>48</v>
      </c>
      <c r="U57" s="114" t="str">
        <f t="shared" si="19"/>
        <v> </v>
      </c>
      <c r="V57" s="126">
        <f>IF(B57="F"," ",IF(COUNTA(C57:P57)&gt;=6,R57," "))</f>
        <v>38.666666666666664</v>
      </c>
      <c r="W57" s="127" t="str">
        <f>IF(B57="F",IF(COUNTA(C57:P57)&gt;=6,R57," ")," ")</f>
        <v> </v>
      </c>
      <c r="X57" s="117">
        <f t="shared" si="20"/>
        <v>6</v>
      </c>
      <c r="Y57" s="14"/>
    </row>
    <row r="58" spans="1:25" ht="12.75">
      <c r="A58" s="166" t="s">
        <v>164</v>
      </c>
      <c r="B58" s="167" t="s">
        <v>37</v>
      </c>
      <c r="C58" s="12"/>
      <c r="D58" s="12"/>
      <c r="E58" s="12"/>
      <c r="F58" s="12"/>
      <c r="G58" s="12"/>
      <c r="H58" s="12"/>
      <c r="I58" s="12"/>
      <c r="J58" s="12"/>
      <c r="K58" s="12">
        <v>39</v>
      </c>
      <c r="L58" s="12"/>
      <c r="M58" s="12"/>
      <c r="N58" s="12"/>
      <c r="O58" s="12"/>
      <c r="P58" s="12"/>
      <c r="Q58" s="1"/>
      <c r="R58" s="72">
        <f t="shared" si="17"/>
        <v>39</v>
      </c>
      <c r="S58" s="70"/>
      <c r="T58" s="113" t="str">
        <f t="shared" si="18"/>
        <v> </v>
      </c>
      <c r="U58" s="114">
        <f t="shared" si="19"/>
        <v>39</v>
      </c>
      <c r="V58" s="126" t="str">
        <f aca="true" t="shared" si="21" ref="V58:V94">IF(B58="F"," ",IF(COUNTA(C58:P58)&gt;=6,R58," "))</f>
        <v> </v>
      </c>
      <c r="W58" s="127" t="str">
        <f aca="true" t="shared" si="22" ref="W58:W94">IF(B58="F",IF(COUNTA(C58:P58)&gt;=6,R58," ")," ")</f>
        <v> </v>
      </c>
      <c r="X58" s="117">
        <f t="shared" si="20"/>
        <v>1</v>
      </c>
      <c r="Y58" s="14"/>
    </row>
    <row r="59" spans="1:25" ht="12.75">
      <c r="A59" s="169" t="s">
        <v>166</v>
      </c>
      <c r="B59" s="170" t="s">
        <v>76</v>
      </c>
      <c r="C59" s="12">
        <v>30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"/>
      <c r="R59" s="72">
        <f t="shared" si="17"/>
        <v>30</v>
      </c>
      <c r="S59" s="70"/>
      <c r="T59" s="113">
        <f t="shared" si="18"/>
        <v>30</v>
      </c>
      <c r="U59" s="114" t="str">
        <f t="shared" si="19"/>
        <v> </v>
      </c>
      <c r="V59" s="126" t="str">
        <f t="shared" si="21"/>
        <v> </v>
      </c>
      <c r="W59" s="127" t="str">
        <f t="shared" si="22"/>
        <v> </v>
      </c>
      <c r="X59" s="117">
        <f t="shared" si="20"/>
        <v>1</v>
      </c>
      <c r="Y59" s="14"/>
    </row>
    <row r="60" spans="1:25" ht="12.75">
      <c r="A60" s="166" t="s">
        <v>172</v>
      </c>
      <c r="B60" s="167" t="s">
        <v>76</v>
      </c>
      <c r="C60" s="12">
        <v>32</v>
      </c>
      <c r="D60" s="12">
        <v>33</v>
      </c>
      <c r="E60" s="12">
        <v>40</v>
      </c>
      <c r="F60" s="12">
        <v>35</v>
      </c>
      <c r="G60" s="12">
        <v>39</v>
      </c>
      <c r="H60" s="12">
        <v>40</v>
      </c>
      <c r="I60" s="12">
        <v>27</v>
      </c>
      <c r="J60" s="12">
        <v>29</v>
      </c>
      <c r="K60" s="12">
        <v>34</v>
      </c>
      <c r="L60" s="12"/>
      <c r="M60" s="12"/>
      <c r="N60" s="12"/>
      <c r="O60" s="12"/>
      <c r="P60" s="12"/>
      <c r="Q60" s="1"/>
      <c r="R60" s="72">
        <f t="shared" si="17"/>
        <v>34.333333333333336</v>
      </c>
      <c r="S60" s="70"/>
      <c r="T60" s="113">
        <f t="shared" si="18"/>
        <v>40</v>
      </c>
      <c r="U60" s="114" t="str">
        <f t="shared" si="19"/>
        <v> </v>
      </c>
      <c r="V60" s="126">
        <f t="shared" si="21"/>
        <v>34.333333333333336</v>
      </c>
      <c r="W60" s="127" t="str">
        <f t="shared" si="22"/>
        <v> </v>
      </c>
      <c r="X60" s="117">
        <f t="shared" si="20"/>
        <v>9</v>
      </c>
      <c r="Y60" s="14"/>
    </row>
    <row r="61" spans="1:25" ht="12.75">
      <c r="A61" s="166" t="s">
        <v>266</v>
      </c>
      <c r="B61" s="167" t="s">
        <v>76</v>
      </c>
      <c r="C61" s="12"/>
      <c r="D61" s="12"/>
      <c r="E61" s="12">
        <v>34</v>
      </c>
      <c r="F61" s="12"/>
      <c r="G61" s="12">
        <v>38</v>
      </c>
      <c r="H61" s="12">
        <v>35</v>
      </c>
      <c r="I61" s="12"/>
      <c r="J61" s="12">
        <v>33</v>
      </c>
      <c r="K61" s="12"/>
      <c r="L61" s="12"/>
      <c r="M61" s="12"/>
      <c r="N61" s="12"/>
      <c r="O61" s="12"/>
      <c r="P61" s="12"/>
      <c r="Q61" s="1"/>
      <c r="R61" s="72">
        <f t="shared" si="17"/>
        <v>35</v>
      </c>
      <c r="S61" s="70"/>
      <c r="T61" s="113">
        <f t="shared" si="18"/>
        <v>38</v>
      </c>
      <c r="U61" s="114" t="str">
        <f t="shared" si="19"/>
        <v> </v>
      </c>
      <c r="V61" s="126" t="str">
        <f t="shared" si="21"/>
        <v> </v>
      </c>
      <c r="W61" s="127" t="str">
        <f t="shared" si="22"/>
        <v> </v>
      </c>
      <c r="X61" s="117">
        <f t="shared" si="20"/>
        <v>4</v>
      </c>
      <c r="Y61" s="14"/>
    </row>
    <row r="62" spans="1:25" ht="12.75">
      <c r="A62" s="166" t="s">
        <v>162</v>
      </c>
      <c r="B62" s="167" t="s">
        <v>37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"/>
      <c r="R62" s="72">
        <f t="shared" si="17"/>
      </c>
      <c r="S62" s="70"/>
      <c r="T62" s="113">
        <f t="shared" si="18"/>
      </c>
      <c r="U62" s="114">
        <f t="shared" si="19"/>
      </c>
      <c r="V62" s="126" t="str">
        <f t="shared" si="21"/>
        <v> </v>
      </c>
      <c r="W62" s="127" t="str">
        <f t="shared" si="22"/>
        <v> </v>
      </c>
      <c r="X62" s="117">
        <f t="shared" si="20"/>
      </c>
      <c r="Y62" s="14"/>
    </row>
    <row r="63" spans="1:25" ht="12.75">
      <c r="A63" s="166" t="s">
        <v>163</v>
      </c>
      <c r="B63" s="167" t="s">
        <v>37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"/>
      <c r="R63" s="72">
        <f t="shared" si="17"/>
      </c>
      <c r="S63" s="70"/>
      <c r="T63" s="113">
        <f t="shared" si="18"/>
      </c>
      <c r="U63" s="114">
        <f t="shared" si="19"/>
      </c>
      <c r="V63" s="126" t="str">
        <f t="shared" si="21"/>
        <v> </v>
      </c>
      <c r="W63" s="127" t="str">
        <f t="shared" si="22"/>
        <v> </v>
      </c>
      <c r="X63" s="117">
        <f t="shared" si="20"/>
      </c>
      <c r="Y63" s="14"/>
    </row>
    <row r="64" spans="1:25" ht="12.75">
      <c r="A64" s="166" t="s">
        <v>161</v>
      </c>
      <c r="B64" s="167" t="s">
        <v>37</v>
      </c>
      <c r="C64" s="12">
        <v>33</v>
      </c>
      <c r="D64" s="12">
        <v>28</v>
      </c>
      <c r="E64" s="12">
        <v>34</v>
      </c>
      <c r="F64" s="12">
        <v>41</v>
      </c>
      <c r="G64" s="12">
        <v>34</v>
      </c>
      <c r="H64" s="12">
        <v>33</v>
      </c>
      <c r="I64" s="12">
        <v>33</v>
      </c>
      <c r="J64" s="12"/>
      <c r="K64" s="12">
        <v>38</v>
      </c>
      <c r="L64" s="12"/>
      <c r="M64" s="12"/>
      <c r="N64" s="12"/>
      <c r="O64" s="12"/>
      <c r="P64" s="12"/>
      <c r="Q64" s="1"/>
      <c r="R64" s="72">
        <f t="shared" si="17"/>
        <v>34.25</v>
      </c>
      <c r="S64" s="70"/>
      <c r="T64" s="113" t="str">
        <f t="shared" si="18"/>
        <v> </v>
      </c>
      <c r="U64" s="114">
        <f t="shared" si="19"/>
        <v>41</v>
      </c>
      <c r="V64" s="126" t="str">
        <f t="shared" si="21"/>
        <v> </v>
      </c>
      <c r="W64" s="127">
        <f t="shared" si="22"/>
        <v>34.25</v>
      </c>
      <c r="X64" s="117">
        <f t="shared" si="20"/>
        <v>8</v>
      </c>
      <c r="Y64" s="14"/>
    </row>
    <row r="65" spans="1:25" ht="12.75">
      <c r="A65" s="169" t="s">
        <v>160</v>
      </c>
      <c r="B65" s="170" t="s">
        <v>76</v>
      </c>
      <c r="C65" s="12">
        <v>41</v>
      </c>
      <c r="D65" s="12"/>
      <c r="E65" s="12">
        <v>31</v>
      </c>
      <c r="F65" s="12">
        <v>35</v>
      </c>
      <c r="G65" s="12">
        <v>45</v>
      </c>
      <c r="H65" s="12">
        <v>37</v>
      </c>
      <c r="I65" s="12">
        <v>41</v>
      </c>
      <c r="J65" s="12">
        <v>35</v>
      </c>
      <c r="K65" s="12">
        <v>43</v>
      </c>
      <c r="L65" s="12"/>
      <c r="M65" s="12"/>
      <c r="N65" s="12"/>
      <c r="O65" s="12"/>
      <c r="P65" s="12"/>
      <c r="Q65" s="1"/>
      <c r="R65" s="72">
        <f t="shared" si="17"/>
        <v>38.5</v>
      </c>
      <c r="S65" s="70"/>
      <c r="T65" s="113">
        <f t="shared" si="18"/>
        <v>45</v>
      </c>
      <c r="U65" s="114" t="str">
        <f t="shared" si="19"/>
        <v> </v>
      </c>
      <c r="V65" s="126">
        <f t="shared" si="21"/>
        <v>38.5</v>
      </c>
      <c r="W65" s="127" t="str">
        <f t="shared" si="22"/>
        <v> </v>
      </c>
      <c r="X65" s="117">
        <f t="shared" si="20"/>
        <v>8</v>
      </c>
      <c r="Y65" s="14"/>
    </row>
    <row r="66" spans="1:25" ht="12.75">
      <c r="A66" s="168" t="s">
        <v>159</v>
      </c>
      <c r="B66" s="167" t="s">
        <v>37</v>
      </c>
      <c r="C66" s="12">
        <v>34</v>
      </c>
      <c r="D66" s="12">
        <v>39</v>
      </c>
      <c r="E66" s="12">
        <v>41</v>
      </c>
      <c r="F66" s="12">
        <v>41</v>
      </c>
      <c r="G66" s="12">
        <v>33</v>
      </c>
      <c r="H66" s="12">
        <v>35</v>
      </c>
      <c r="I66" s="12">
        <v>35</v>
      </c>
      <c r="J66" s="12">
        <v>34</v>
      </c>
      <c r="K66" s="12">
        <v>39</v>
      </c>
      <c r="L66" s="12"/>
      <c r="M66" s="12"/>
      <c r="N66" s="12"/>
      <c r="O66" s="12"/>
      <c r="P66" s="12"/>
      <c r="Q66" s="1"/>
      <c r="R66" s="72">
        <f t="shared" si="17"/>
        <v>36.77777777777778</v>
      </c>
      <c r="S66" s="70"/>
      <c r="T66" s="113" t="str">
        <f t="shared" si="18"/>
        <v> </v>
      </c>
      <c r="U66" s="114">
        <f t="shared" si="19"/>
        <v>41</v>
      </c>
      <c r="V66" s="126" t="str">
        <f t="shared" si="21"/>
        <v> </v>
      </c>
      <c r="W66" s="127">
        <f t="shared" si="22"/>
        <v>36.77777777777778</v>
      </c>
      <c r="X66" s="117">
        <f t="shared" si="20"/>
        <v>9</v>
      </c>
      <c r="Y66" s="14"/>
    </row>
    <row r="67" spans="1:25" ht="12.75">
      <c r="A67" s="166" t="s">
        <v>254</v>
      </c>
      <c r="B67" s="167" t="s">
        <v>76</v>
      </c>
      <c r="C67" s="12"/>
      <c r="D67" s="12"/>
      <c r="E67" s="12"/>
      <c r="F67" s="12"/>
      <c r="G67" s="12"/>
      <c r="H67" s="12"/>
      <c r="I67" s="12"/>
      <c r="J67" s="12"/>
      <c r="K67" s="12">
        <v>39</v>
      </c>
      <c r="L67" s="12"/>
      <c r="M67" s="12"/>
      <c r="N67" s="12"/>
      <c r="O67" s="12"/>
      <c r="P67" s="12"/>
      <c r="Q67" s="1"/>
      <c r="R67" s="72">
        <f t="shared" si="17"/>
        <v>39</v>
      </c>
      <c r="S67" s="70"/>
      <c r="T67" s="113">
        <f t="shared" si="18"/>
        <v>39</v>
      </c>
      <c r="U67" s="114" t="str">
        <f t="shared" si="19"/>
        <v> </v>
      </c>
      <c r="V67" s="126" t="str">
        <f t="shared" si="21"/>
        <v> </v>
      </c>
      <c r="W67" s="127" t="str">
        <f t="shared" si="22"/>
        <v> </v>
      </c>
      <c r="X67" s="117">
        <f t="shared" si="20"/>
        <v>1</v>
      </c>
      <c r="Y67" s="14"/>
    </row>
    <row r="68" spans="1:25" ht="12.75">
      <c r="A68" s="166" t="s">
        <v>171</v>
      </c>
      <c r="B68" s="167" t="s">
        <v>76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"/>
      <c r="R68" s="72">
        <f t="shared" si="17"/>
      </c>
      <c r="S68" s="70"/>
      <c r="T68" s="113">
        <f t="shared" si="18"/>
      </c>
      <c r="U68" s="114">
        <f t="shared" si="19"/>
      </c>
      <c r="V68" s="126" t="str">
        <f t="shared" si="21"/>
        <v> </v>
      </c>
      <c r="W68" s="127" t="str">
        <f t="shared" si="22"/>
        <v> </v>
      </c>
      <c r="X68" s="117">
        <f t="shared" si="20"/>
      </c>
      <c r="Y68" s="14"/>
    </row>
    <row r="69" spans="1:25" ht="12.75">
      <c r="A69" s="166" t="s">
        <v>249</v>
      </c>
      <c r="B69" s="167" t="s">
        <v>76</v>
      </c>
      <c r="C69" s="12">
        <v>40</v>
      </c>
      <c r="D69" s="12"/>
      <c r="E69" s="12">
        <v>37</v>
      </c>
      <c r="F69" s="12">
        <v>44</v>
      </c>
      <c r="G69" s="12"/>
      <c r="H69" s="12"/>
      <c r="I69" s="12">
        <v>49</v>
      </c>
      <c r="J69" s="12">
        <v>36</v>
      </c>
      <c r="K69" s="12"/>
      <c r="L69" s="12"/>
      <c r="M69" s="12"/>
      <c r="N69" s="12"/>
      <c r="O69" s="12"/>
      <c r="P69" s="12"/>
      <c r="Q69" s="1"/>
      <c r="R69" s="72">
        <f t="shared" si="17"/>
        <v>41.2</v>
      </c>
      <c r="S69" s="70"/>
      <c r="T69" s="113">
        <f t="shared" si="18"/>
        <v>49</v>
      </c>
      <c r="U69" s="114" t="str">
        <f t="shared" si="19"/>
        <v> </v>
      </c>
      <c r="V69" s="126" t="str">
        <f t="shared" si="21"/>
        <v> </v>
      </c>
      <c r="W69" s="127" t="str">
        <f t="shared" si="22"/>
        <v> </v>
      </c>
      <c r="X69" s="117">
        <f t="shared" si="20"/>
        <v>5</v>
      </c>
      <c r="Y69" s="14"/>
    </row>
    <row r="70" spans="1:25" ht="12.75">
      <c r="A70" s="168" t="s">
        <v>157</v>
      </c>
      <c r="B70" s="167" t="s">
        <v>37</v>
      </c>
      <c r="C70" s="12">
        <v>36</v>
      </c>
      <c r="D70" s="12">
        <v>18</v>
      </c>
      <c r="E70" s="12"/>
      <c r="F70" s="12">
        <v>34</v>
      </c>
      <c r="G70" s="12">
        <v>31</v>
      </c>
      <c r="H70" s="12">
        <v>36</v>
      </c>
      <c r="I70" s="12">
        <v>34</v>
      </c>
      <c r="J70" s="12">
        <v>28</v>
      </c>
      <c r="K70" s="12"/>
      <c r="L70" s="12"/>
      <c r="M70" s="12"/>
      <c r="N70" s="12"/>
      <c r="O70" s="12"/>
      <c r="P70" s="12"/>
      <c r="Q70" s="1"/>
      <c r="R70" s="72">
        <f t="shared" si="17"/>
        <v>31</v>
      </c>
      <c r="S70" s="70"/>
      <c r="T70" s="113" t="str">
        <f t="shared" si="18"/>
        <v> </v>
      </c>
      <c r="U70" s="114">
        <f t="shared" si="19"/>
        <v>36</v>
      </c>
      <c r="V70" s="126" t="str">
        <f t="shared" si="21"/>
        <v> </v>
      </c>
      <c r="W70" s="127">
        <f t="shared" si="22"/>
        <v>31</v>
      </c>
      <c r="X70" s="117">
        <f t="shared" si="20"/>
        <v>7</v>
      </c>
      <c r="Y70" s="14"/>
    </row>
    <row r="71" spans="1:25" ht="12.75">
      <c r="A71" s="166" t="s">
        <v>156</v>
      </c>
      <c r="B71" s="167" t="s">
        <v>76</v>
      </c>
      <c r="C71" s="12">
        <v>26</v>
      </c>
      <c r="D71" s="12">
        <v>21</v>
      </c>
      <c r="E71" s="12"/>
      <c r="F71" s="12"/>
      <c r="G71" s="12">
        <v>30</v>
      </c>
      <c r="H71" s="12">
        <v>24</v>
      </c>
      <c r="I71" s="12">
        <v>19</v>
      </c>
      <c r="J71" s="12"/>
      <c r="K71" s="12"/>
      <c r="L71" s="12"/>
      <c r="M71" s="12"/>
      <c r="N71" s="12"/>
      <c r="O71" s="12"/>
      <c r="P71" s="12"/>
      <c r="Q71" s="1"/>
      <c r="R71" s="72">
        <f t="shared" si="17"/>
        <v>24</v>
      </c>
      <c r="S71" s="70"/>
      <c r="T71" s="113">
        <f t="shared" si="18"/>
        <v>30</v>
      </c>
      <c r="U71" s="114" t="str">
        <f t="shared" si="19"/>
        <v> </v>
      </c>
      <c r="V71" s="126" t="str">
        <f t="shared" si="21"/>
        <v> </v>
      </c>
      <c r="W71" s="127" t="str">
        <f t="shared" si="22"/>
        <v> </v>
      </c>
      <c r="X71" s="117">
        <f t="shared" si="20"/>
        <v>5</v>
      </c>
      <c r="Y71" s="14"/>
    </row>
    <row r="72" spans="1:25" ht="12.75">
      <c r="A72" s="166" t="s">
        <v>173</v>
      </c>
      <c r="B72" s="167" t="s">
        <v>76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"/>
      <c r="R72" s="72">
        <f t="shared" si="17"/>
      </c>
      <c r="S72" s="70"/>
      <c r="T72" s="113">
        <f t="shared" si="18"/>
      </c>
      <c r="U72" s="114">
        <f t="shared" si="19"/>
      </c>
      <c r="V72" s="126" t="str">
        <f t="shared" si="21"/>
        <v> </v>
      </c>
      <c r="W72" s="127" t="str">
        <f t="shared" si="22"/>
        <v> </v>
      </c>
      <c r="X72" s="117">
        <f t="shared" si="20"/>
      </c>
      <c r="Y72" s="14"/>
    </row>
    <row r="73" spans="1:25" ht="12.75">
      <c r="A73" s="166" t="s">
        <v>165</v>
      </c>
      <c r="B73" s="167" t="s">
        <v>76</v>
      </c>
      <c r="C73" s="12">
        <v>47</v>
      </c>
      <c r="D73" s="12">
        <v>39</v>
      </c>
      <c r="E73" s="12">
        <v>41</v>
      </c>
      <c r="F73" s="12">
        <v>43</v>
      </c>
      <c r="G73" s="12">
        <v>32</v>
      </c>
      <c r="H73" s="12">
        <v>38</v>
      </c>
      <c r="I73" s="12">
        <v>39</v>
      </c>
      <c r="J73" s="12">
        <v>33</v>
      </c>
      <c r="K73" s="12">
        <v>43</v>
      </c>
      <c r="L73" s="12"/>
      <c r="M73" s="12"/>
      <c r="N73" s="12"/>
      <c r="O73" s="12"/>
      <c r="P73" s="12"/>
      <c r="Q73" s="1"/>
      <c r="R73" s="72">
        <f t="shared" si="17"/>
        <v>39.44444444444444</v>
      </c>
      <c r="S73" s="70"/>
      <c r="T73" s="113">
        <f t="shared" si="18"/>
        <v>47</v>
      </c>
      <c r="U73" s="114" t="str">
        <f t="shared" si="19"/>
        <v> </v>
      </c>
      <c r="V73" s="126">
        <f t="shared" si="21"/>
        <v>39.44444444444444</v>
      </c>
      <c r="W73" s="127" t="str">
        <f t="shared" si="22"/>
        <v> </v>
      </c>
      <c r="X73" s="117">
        <f t="shared" si="20"/>
        <v>9</v>
      </c>
      <c r="Y73" s="14"/>
    </row>
    <row r="74" spans="1:25" ht="12.75">
      <c r="A74" s="166" t="s">
        <v>169</v>
      </c>
      <c r="B74" s="167" t="s">
        <v>37</v>
      </c>
      <c r="C74" s="12"/>
      <c r="D74" s="12">
        <v>25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"/>
      <c r="R74" s="72">
        <f t="shared" si="17"/>
        <v>25</v>
      </c>
      <c r="S74" s="70"/>
      <c r="T74" s="113" t="str">
        <f t="shared" si="18"/>
        <v> </v>
      </c>
      <c r="U74" s="114">
        <f t="shared" si="19"/>
        <v>25</v>
      </c>
      <c r="V74" s="126" t="str">
        <f t="shared" si="21"/>
        <v> </v>
      </c>
      <c r="W74" s="127" t="str">
        <f t="shared" si="22"/>
        <v> </v>
      </c>
      <c r="X74" s="117">
        <f t="shared" si="20"/>
        <v>1</v>
      </c>
      <c r="Y74" s="14"/>
    </row>
    <row r="75" spans="1:25" ht="12.75" customHeight="1">
      <c r="A75" s="166" t="s">
        <v>158</v>
      </c>
      <c r="B75" s="167" t="s">
        <v>76</v>
      </c>
      <c r="C75" s="12">
        <v>43</v>
      </c>
      <c r="D75" s="12">
        <v>38</v>
      </c>
      <c r="E75" s="12">
        <v>45</v>
      </c>
      <c r="F75" s="12">
        <v>48</v>
      </c>
      <c r="G75" s="12">
        <v>42</v>
      </c>
      <c r="H75" s="12">
        <v>45</v>
      </c>
      <c r="I75" s="12">
        <v>44</v>
      </c>
      <c r="J75" s="12">
        <v>46</v>
      </c>
      <c r="K75" s="12">
        <v>43</v>
      </c>
      <c r="L75" s="12"/>
      <c r="M75" s="12"/>
      <c r="N75" s="12"/>
      <c r="O75" s="12"/>
      <c r="P75" s="12"/>
      <c r="Q75" s="1"/>
      <c r="R75" s="72">
        <f t="shared" si="17"/>
        <v>43.77777777777778</v>
      </c>
      <c r="S75" s="70"/>
      <c r="T75" s="113">
        <f t="shared" si="18"/>
        <v>48</v>
      </c>
      <c r="U75" s="114" t="str">
        <f t="shared" si="19"/>
        <v> </v>
      </c>
      <c r="V75" s="126">
        <f t="shared" si="21"/>
        <v>43.77777777777778</v>
      </c>
      <c r="W75" s="127" t="str">
        <f t="shared" si="22"/>
        <v> </v>
      </c>
      <c r="X75" s="117">
        <f t="shared" si="20"/>
        <v>9</v>
      </c>
      <c r="Y75" s="14"/>
    </row>
    <row r="76" spans="1:25" ht="12.75" customHeight="1" thickBot="1">
      <c r="A76" s="166" t="s">
        <v>170</v>
      </c>
      <c r="B76" s="167" t="s">
        <v>37</v>
      </c>
      <c r="C76" s="12"/>
      <c r="D76" s="12">
        <v>31</v>
      </c>
      <c r="E76" s="12">
        <v>32</v>
      </c>
      <c r="F76" s="12">
        <v>42</v>
      </c>
      <c r="G76" s="12"/>
      <c r="H76" s="12">
        <v>45</v>
      </c>
      <c r="I76" s="12">
        <v>33</v>
      </c>
      <c r="J76" s="12">
        <v>33</v>
      </c>
      <c r="K76" s="12">
        <v>32</v>
      </c>
      <c r="L76" s="12"/>
      <c r="M76" s="12"/>
      <c r="N76" s="12"/>
      <c r="O76" s="12"/>
      <c r="P76" s="12"/>
      <c r="Q76" s="1"/>
      <c r="R76" s="72">
        <f t="shared" si="17"/>
        <v>35.42857142857143</v>
      </c>
      <c r="S76" s="70"/>
      <c r="T76" s="113" t="str">
        <f t="shared" si="18"/>
        <v> </v>
      </c>
      <c r="U76" s="114">
        <f t="shared" si="19"/>
        <v>45</v>
      </c>
      <c r="V76" s="126" t="str">
        <f t="shared" si="21"/>
        <v> </v>
      </c>
      <c r="W76" s="127">
        <f t="shared" si="22"/>
        <v>35.42857142857143</v>
      </c>
      <c r="X76" s="117">
        <f t="shared" si="20"/>
        <v>7</v>
      </c>
      <c r="Y76" s="14"/>
    </row>
    <row r="77" spans="1:25" ht="12.75" customHeight="1" hidden="1">
      <c r="A77" s="166"/>
      <c r="B77" s="167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"/>
      <c r="R77" s="72">
        <f t="shared" si="17"/>
      </c>
      <c r="S77" s="70"/>
      <c r="T77" s="113">
        <f t="shared" si="18"/>
      </c>
      <c r="U77" s="114">
        <f t="shared" si="19"/>
      </c>
      <c r="V77" s="126" t="str">
        <f t="shared" si="21"/>
        <v> </v>
      </c>
      <c r="W77" s="127" t="str">
        <f t="shared" si="22"/>
        <v> </v>
      </c>
      <c r="X77" s="117">
        <f t="shared" si="20"/>
      </c>
      <c r="Y77" s="14"/>
    </row>
    <row r="78" spans="1:25" ht="12.75" customHeight="1" hidden="1">
      <c r="A78" s="15"/>
      <c r="B78" s="1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"/>
      <c r="R78" s="72">
        <f t="shared" si="17"/>
      </c>
      <c r="S78" s="70"/>
      <c r="T78" s="113">
        <f t="shared" si="18"/>
      </c>
      <c r="U78" s="114">
        <f t="shared" si="19"/>
      </c>
      <c r="V78" s="126" t="str">
        <f t="shared" si="21"/>
        <v> </v>
      </c>
      <c r="W78" s="127" t="str">
        <f t="shared" si="22"/>
        <v> </v>
      </c>
      <c r="X78" s="117">
        <f t="shared" si="20"/>
      </c>
      <c r="Y78" s="14"/>
    </row>
    <row r="79" spans="1:25" ht="13.5" customHeight="1" hidden="1">
      <c r="A79" s="15"/>
      <c r="B79" s="1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"/>
      <c r="R79" s="72">
        <f t="shared" si="17"/>
      </c>
      <c r="S79" s="70"/>
      <c r="T79" s="113">
        <f t="shared" si="18"/>
      </c>
      <c r="U79" s="114">
        <f t="shared" si="19"/>
      </c>
      <c r="V79" s="126" t="str">
        <f t="shared" si="21"/>
        <v> </v>
      </c>
      <c r="W79" s="127" t="str">
        <f t="shared" si="22"/>
        <v> </v>
      </c>
      <c r="X79" s="117">
        <f t="shared" si="20"/>
      </c>
      <c r="Y79" s="14"/>
    </row>
    <row r="80" spans="1:25" ht="12.75" customHeight="1" hidden="1">
      <c r="A80" s="15"/>
      <c r="B80" s="1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"/>
      <c r="R80" s="72">
        <f t="shared" si="17"/>
      </c>
      <c r="S80" s="70"/>
      <c r="T80" s="113">
        <f t="shared" si="18"/>
      </c>
      <c r="U80" s="114">
        <f t="shared" si="19"/>
      </c>
      <c r="V80" s="126" t="str">
        <f t="shared" si="21"/>
        <v> </v>
      </c>
      <c r="W80" s="127" t="str">
        <f t="shared" si="22"/>
        <v> </v>
      </c>
      <c r="X80" s="117">
        <f t="shared" si="20"/>
      </c>
      <c r="Y80" s="14"/>
    </row>
    <row r="81" spans="1:25" ht="12.75" customHeight="1" hidden="1">
      <c r="A81" s="15"/>
      <c r="B81" s="1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"/>
      <c r="R81" s="72">
        <f t="shared" si="17"/>
      </c>
      <c r="S81" s="70"/>
      <c r="T81" s="113">
        <f t="shared" si="18"/>
      </c>
      <c r="U81" s="114">
        <f t="shared" si="19"/>
      </c>
      <c r="V81" s="126" t="str">
        <f t="shared" si="21"/>
        <v> </v>
      </c>
      <c r="W81" s="127" t="str">
        <f t="shared" si="22"/>
        <v> </v>
      </c>
      <c r="X81" s="117">
        <f t="shared" si="20"/>
      </c>
      <c r="Y81" s="14"/>
    </row>
    <row r="82" spans="1:25" ht="12.75" customHeight="1" hidden="1">
      <c r="A82" s="15"/>
      <c r="B82" s="1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"/>
      <c r="R82" s="72">
        <f t="shared" si="17"/>
      </c>
      <c r="S82" s="70"/>
      <c r="T82" s="113">
        <f t="shared" si="18"/>
      </c>
      <c r="U82" s="114">
        <f t="shared" si="19"/>
      </c>
      <c r="V82" s="126" t="str">
        <f t="shared" si="21"/>
        <v> </v>
      </c>
      <c r="W82" s="127" t="str">
        <f t="shared" si="22"/>
        <v> </v>
      </c>
      <c r="X82" s="117">
        <f t="shared" si="20"/>
      </c>
      <c r="Y82" s="14"/>
    </row>
    <row r="83" spans="1:25" ht="12.75" customHeight="1" hidden="1">
      <c r="A83" s="15"/>
      <c r="B83" s="1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"/>
      <c r="R83" s="72">
        <f t="shared" si="17"/>
      </c>
      <c r="S83" s="70"/>
      <c r="T83" s="113">
        <f t="shared" si="18"/>
      </c>
      <c r="U83" s="114">
        <f t="shared" si="19"/>
      </c>
      <c r="V83" s="126" t="str">
        <f t="shared" si="21"/>
        <v> </v>
      </c>
      <c r="W83" s="127" t="str">
        <f t="shared" si="22"/>
        <v> </v>
      </c>
      <c r="X83" s="117">
        <f t="shared" si="20"/>
      </c>
      <c r="Y83" s="14"/>
    </row>
    <row r="84" spans="1:25" ht="12.75" customHeight="1" hidden="1">
      <c r="A84" s="15"/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"/>
      <c r="R84" s="72">
        <f t="shared" si="17"/>
      </c>
      <c r="S84" s="70"/>
      <c r="T84" s="113">
        <f t="shared" si="18"/>
      </c>
      <c r="U84" s="114">
        <f t="shared" si="19"/>
      </c>
      <c r="V84" s="126" t="str">
        <f t="shared" si="21"/>
        <v> </v>
      </c>
      <c r="W84" s="127" t="str">
        <f t="shared" si="22"/>
        <v> </v>
      </c>
      <c r="X84" s="117">
        <f t="shared" si="20"/>
      </c>
      <c r="Y84" s="14"/>
    </row>
    <row r="85" spans="1:25" ht="12.75" customHeight="1" hidden="1">
      <c r="A85" s="15"/>
      <c r="B85" s="1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"/>
      <c r="R85" s="72">
        <f t="shared" si="17"/>
      </c>
      <c r="S85" s="70"/>
      <c r="T85" s="113">
        <f t="shared" si="18"/>
      </c>
      <c r="U85" s="114">
        <f t="shared" si="19"/>
      </c>
      <c r="V85" s="126" t="str">
        <f t="shared" si="21"/>
        <v> </v>
      </c>
      <c r="W85" s="127" t="str">
        <f t="shared" si="22"/>
        <v> </v>
      </c>
      <c r="X85" s="117">
        <f t="shared" si="20"/>
      </c>
      <c r="Y85" s="14"/>
    </row>
    <row r="86" spans="1:25" ht="12.75" customHeight="1" hidden="1">
      <c r="A86" s="15"/>
      <c r="B86" s="1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"/>
      <c r="R86" s="72">
        <f t="shared" si="17"/>
      </c>
      <c r="S86" s="70"/>
      <c r="T86" s="113">
        <f t="shared" si="18"/>
      </c>
      <c r="U86" s="114">
        <f t="shared" si="19"/>
      </c>
      <c r="V86" s="126" t="str">
        <f t="shared" si="21"/>
        <v> </v>
      </c>
      <c r="W86" s="127" t="str">
        <f t="shared" si="22"/>
        <v> </v>
      </c>
      <c r="X86" s="117">
        <f t="shared" si="20"/>
      </c>
      <c r="Y86" s="14"/>
    </row>
    <row r="87" spans="1:25" ht="12.75" customHeight="1" hidden="1">
      <c r="A87" s="15"/>
      <c r="B87" s="1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"/>
      <c r="R87" s="72">
        <f t="shared" si="17"/>
      </c>
      <c r="S87" s="70"/>
      <c r="T87" s="113">
        <f t="shared" si="18"/>
      </c>
      <c r="U87" s="114">
        <f t="shared" si="19"/>
      </c>
      <c r="V87" s="126" t="str">
        <f t="shared" si="21"/>
        <v> </v>
      </c>
      <c r="W87" s="127" t="str">
        <f t="shared" si="22"/>
        <v> </v>
      </c>
      <c r="X87" s="117">
        <f t="shared" si="20"/>
      </c>
      <c r="Y87" s="14"/>
    </row>
    <row r="88" spans="1:25" ht="12.75" customHeight="1" hidden="1">
      <c r="A88" s="15"/>
      <c r="B88" s="1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"/>
      <c r="R88" s="72">
        <f t="shared" si="17"/>
      </c>
      <c r="S88" s="70"/>
      <c r="T88" s="113">
        <f t="shared" si="18"/>
      </c>
      <c r="U88" s="114">
        <f t="shared" si="19"/>
      </c>
      <c r="V88" s="126" t="str">
        <f t="shared" si="21"/>
        <v> </v>
      </c>
      <c r="W88" s="127" t="str">
        <f t="shared" si="22"/>
        <v> </v>
      </c>
      <c r="X88" s="117">
        <f t="shared" si="20"/>
      </c>
      <c r="Y88" s="14"/>
    </row>
    <row r="89" spans="1:25" ht="12.75" customHeight="1" hidden="1">
      <c r="A89" s="15"/>
      <c r="B89" s="1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"/>
      <c r="R89" s="72">
        <f t="shared" si="17"/>
      </c>
      <c r="S89" s="70"/>
      <c r="T89" s="113">
        <f t="shared" si="18"/>
      </c>
      <c r="U89" s="114">
        <f t="shared" si="19"/>
      </c>
      <c r="V89" s="126" t="str">
        <f t="shared" si="21"/>
        <v> </v>
      </c>
      <c r="W89" s="127" t="str">
        <f t="shared" si="22"/>
        <v> </v>
      </c>
      <c r="X89" s="117">
        <f t="shared" si="20"/>
      </c>
      <c r="Y89" s="14"/>
    </row>
    <row r="90" spans="1:25" ht="12.75" customHeight="1" hidden="1">
      <c r="A90" s="15"/>
      <c r="B90" s="1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"/>
      <c r="R90" s="72">
        <f t="shared" si="17"/>
      </c>
      <c r="S90" s="70"/>
      <c r="T90" s="113">
        <f t="shared" si="18"/>
      </c>
      <c r="U90" s="114">
        <f t="shared" si="19"/>
      </c>
      <c r="V90" s="126" t="str">
        <f t="shared" si="21"/>
        <v> </v>
      </c>
      <c r="W90" s="127" t="str">
        <f t="shared" si="22"/>
        <v> </v>
      </c>
      <c r="X90" s="117">
        <f t="shared" si="20"/>
      </c>
      <c r="Y90" s="14"/>
    </row>
    <row r="91" spans="1:25" ht="12.75" customHeight="1" hidden="1">
      <c r="A91" s="15"/>
      <c r="B91" s="1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"/>
      <c r="R91" s="72">
        <f t="shared" si="17"/>
      </c>
      <c r="S91" s="70"/>
      <c r="T91" s="113">
        <f t="shared" si="18"/>
      </c>
      <c r="U91" s="114">
        <f t="shared" si="19"/>
      </c>
      <c r="V91" s="126" t="str">
        <f t="shared" si="21"/>
        <v> </v>
      </c>
      <c r="W91" s="127" t="str">
        <f t="shared" si="22"/>
        <v> </v>
      </c>
      <c r="X91" s="117">
        <f t="shared" si="20"/>
      </c>
      <c r="Y91" s="14"/>
    </row>
    <row r="92" spans="1:25" ht="12.75" customHeight="1" hidden="1">
      <c r="A92" s="15"/>
      <c r="B92" s="1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"/>
      <c r="R92" s="72">
        <f t="shared" si="17"/>
      </c>
      <c r="S92" s="70"/>
      <c r="T92" s="113">
        <f t="shared" si="18"/>
      </c>
      <c r="U92" s="114">
        <f t="shared" si="19"/>
      </c>
      <c r="V92" s="126" t="str">
        <f t="shared" si="21"/>
        <v> </v>
      </c>
      <c r="W92" s="127" t="str">
        <f t="shared" si="22"/>
        <v> </v>
      </c>
      <c r="X92" s="117">
        <f t="shared" si="20"/>
      </c>
      <c r="Y92" s="14"/>
    </row>
    <row r="93" spans="1:25" ht="12.75" customHeight="1" hidden="1">
      <c r="A93" s="15"/>
      <c r="B93" s="1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"/>
      <c r="R93" s="72">
        <f t="shared" si="17"/>
      </c>
      <c r="S93" s="70"/>
      <c r="T93" s="113">
        <f t="shared" si="18"/>
      </c>
      <c r="U93" s="114">
        <f t="shared" si="19"/>
      </c>
      <c r="V93" s="126" t="str">
        <f t="shared" si="21"/>
        <v> </v>
      </c>
      <c r="W93" s="127" t="str">
        <f t="shared" si="22"/>
        <v> </v>
      </c>
      <c r="X93" s="117">
        <f t="shared" si="20"/>
      </c>
      <c r="Y93" s="14"/>
    </row>
    <row r="94" spans="1:25" ht="13.5" customHeight="1" hidden="1" thickBot="1">
      <c r="A94" s="15"/>
      <c r="B94" s="1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"/>
      <c r="R94" s="73">
        <f t="shared" si="17"/>
      </c>
      <c r="S94" s="70"/>
      <c r="T94" s="118">
        <f t="shared" si="18"/>
      </c>
      <c r="U94" s="119">
        <f t="shared" si="19"/>
      </c>
      <c r="V94" s="126" t="str">
        <f t="shared" si="21"/>
        <v> </v>
      </c>
      <c r="W94" s="127" t="str">
        <f t="shared" si="22"/>
        <v> </v>
      </c>
      <c r="X94" s="120">
        <f t="shared" si="20"/>
      </c>
      <c r="Y94" s="14"/>
    </row>
    <row r="95" spans="1:25" ht="13.5" thickBot="1">
      <c r="A95" s="1"/>
      <c r="B95" s="5"/>
      <c r="C95" s="90">
        <f aca="true" t="shared" si="23" ref="C95:P95">IF(SUM(C56:C94)=0,"",SUM(C56:C94))</f>
        <v>362</v>
      </c>
      <c r="D95" s="90">
        <f t="shared" si="23"/>
        <v>300</v>
      </c>
      <c r="E95" s="211">
        <f>IF(SUM(E56:E94)=0,"",SUM(E56:E94))+5</f>
        <v>373</v>
      </c>
      <c r="F95" s="6">
        <f t="shared" si="23"/>
        <v>403</v>
      </c>
      <c r="G95" s="6">
        <f t="shared" si="23"/>
        <v>365</v>
      </c>
      <c r="H95" s="211">
        <f>IF(SUM(H56:H94)=0,"",SUM(H56:H94))+2</f>
        <v>370</v>
      </c>
      <c r="I95" s="211">
        <f>IF(SUM(I56:I94)=0,"",SUM(I56:I94))-2</f>
        <v>352</v>
      </c>
      <c r="J95" s="6">
        <f t="shared" si="23"/>
        <v>349</v>
      </c>
      <c r="K95" s="6">
        <f t="shared" si="23"/>
        <v>398</v>
      </c>
      <c r="L95" s="6">
        <f t="shared" si="23"/>
      </c>
      <c r="M95" s="90">
        <f t="shared" si="23"/>
      </c>
      <c r="N95" s="6">
        <f t="shared" si="23"/>
      </c>
      <c r="O95" s="6">
        <f t="shared" si="23"/>
      </c>
      <c r="P95" s="6">
        <f t="shared" si="23"/>
      </c>
      <c r="Q95" s="1"/>
      <c r="R95" s="17">
        <f t="shared" si="17"/>
        <v>363.55555555555554</v>
      </c>
      <c r="S95" s="18"/>
      <c r="T95" s="19">
        <f>IF(SUM(T56:T94)&lt;1,"",MAX(T56:T94))</f>
        <v>49</v>
      </c>
      <c r="U95" s="19">
        <f>IF(SUM(U56:U94)&lt;1,"",MAX(U56:U94))</f>
        <v>45</v>
      </c>
      <c r="V95" s="17">
        <f>IF(SUM(V56:V94)&lt;1,"",MAX(V56:V94))</f>
        <v>43.77777777777778</v>
      </c>
      <c r="W95" s="17">
        <f>IF(SUM(W56:W94)&lt;1,"",MAX(W56:W94))</f>
        <v>36.77777777777778</v>
      </c>
      <c r="X95" s="19">
        <f>IF((COUNT(C95:P95))&lt;1,"",+COUNT(C95:P95))</f>
        <v>9</v>
      </c>
      <c r="Y95" s="97"/>
    </row>
    <row r="96" spans="1:25" ht="13.5" thickBot="1">
      <c r="A96" s="1"/>
      <c r="B96" s="1"/>
      <c r="C96" s="5" t="s">
        <v>19</v>
      </c>
      <c r="D96" s="5" t="s">
        <v>19</v>
      </c>
      <c r="E96" s="5" t="s">
        <v>19</v>
      </c>
      <c r="F96" s="5" t="s">
        <v>19</v>
      </c>
      <c r="G96" s="5" t="s">
        <v>19</v>
      </c>
      <c r="H96" s="5" t="s">
        <v>19</v>
      </c>
      <c r="I96" s="5" t="s">
        <v>19</v>
      </c>
      <c r="J96" s="5" t="s">
        <v>19</v>
      </c>
      <c r="K96" s="5" t="s">
        <v>19</v>
      </c>
      <c r="L96" s="5" t="s">
        <v>19</v>
      </c>
      <c r="M96" s="5" t="s">
        <v>19</v>
      </c>
      <c r="N96" s="5" t="s">
        <v>19</v>
      </c>
      <c r="O96" s="5" t="s">
        <v>19</v>
      </c>
      <c r="P96" s="5" t="s">
        <v>19</v>
      </c>
      <c r="Q96" s="1"/>
      <c r="R96" s="1"/>
      <c r="S96" s="1"/>
      <c r="T96" s="1"/>
      <c r="U96" s="1"/>
      <c r="V96" s="230" t="s">
        <v>18</v>
      </c>
      <c r="W96" s="231"/>
      <c r="X96" s="106"/>
      <c r="Y96" s="1"/>
    </row>
    <row r="97" spans="1:25" ht="12.75">
      <c r="A97" s="1" t="s">
        <v>47</v>
      </c>
      <c r="B97" s="1"/>
      <c r="C97" s="12">
        <f>'No Hopers'!D43</f>
        <v>422</v>
      </c>
      <c r="D97" s="12">
        <f>Beavers!D43</f>
        <v>354</v>
      </c>
      <c r="E97" s="12">
        <f>'Bowling Stones'!E43</f>
        <v>339</v>
      </c>
      <c r="F97" s="12">
        <f>'Double Tops'!G43</f>
        <v>376</v>
      </c>
      <c r="G97" s="12">
        <f>Dynamos!G43</f>
        <v>394</v>
      </c>
      <c r="H97" s="12">
        <f>'The Wicks'!H43</f>
        <v>371</v>
      </c>
      <c r="I97" s="12">
        <f>Components!I43</f>
        <v>383</v>
      </c>
      <c r="J97" s="12">
        <f>Orleans!J43</f>
        <v>316</v>
      </c>
      <c r="K97" s="12">
        <f>Chasers!K43</f>
        <v>397</v>
      </c>
      <c r="L97" s="12"/>
      <c r="M97" s="12"/>
      <c r="N97" s="12"/>
      <c r="O97" s="12"/>
      <c r="P97" s="12"/>
      <c r="Q97" s="1"/>
      <c r="R97" s="1"/>
      <c r="S97" s="1"/>
      <c r="T97" s="1"/>
      <c r="U97" s="1"/>
      <c r="V97" s="1"/>
      <c r="W97" s="1"/>
      <c r="X97" s="1"/>
      <c r="Y97" s="1"/>
    </row>
    <row r="98" spans="1:25" ht="12.75">
      <c r="A98" s="1"/>
      <c r="B98" s="1"/>
      <c r="C98" s="1"/>
      <c r="D98" s="1"/>
      <c r="E98" s="1"/>
      <c r="F98" s="1"/>
      <c r="G98" s="89"/>
      <c r="H98" s="1"/>
      <c r="I98" s="1"/>
      <c r="J98" s="1"/>
      <c r="K98" s="1"/>
      <c r="L98" s="1"/>
      <c r="M98" s="1"/>
      <c r="N98" s="1"/>
      <c r="O98" s="1"/>
      <c r="P98" s="1"/>
      <c r="Q98" s="1"/>
      <c r="R98" s="3" t="s">
        <v>15</v>
      </c>
      <c r="S98" s="4"/>
      <c r="T98" s="1"/>
      <c r="U98" s="1"/>
      <c r="V98" s="1"/>
      <c r="W98" s="1"/>
      <c r="X98" s="1"/>
      <c r="Y98" s="1"/>
    </row>
    <row r="99" spans="1:25" ht="12.75">
      <c r="A99" s="1" t="s">
        <v>42</v>
      </c>
      <c r="B99" s="1"/>
      <c r="C99" s="81" t="str">
        <f>IF(ISNUMBER(C95),IF(ISNUMBER(C97),IF(C95&gt;C97,"Won",IF(C95=C97,"Draw","Lost")),"Error"),IF(ISNUMBER(C97),"Error",IF(C95="",IF(ISTEXT(C97),"",""),"Awarded Awy")))</f>
        <v>Lost</v>
      </c>
      <c r="D99" s="81" t="str">
        <f aca="true" t="shared" si="24" ref="D99:M99">IF(ISNUMBER(D95),IF(ISNUMBER(D97),IF(D95&gt;D97,"Won",IF(D95=D97,"Draw","Lost")),"Error"),IF(ISNUMBER(D97),"Error",IF(D95="",IF(ISTEXT(D97),"",""),"Awarded Awy")))</f>
        <v>Lost</v>
      </c>
      <c r="E99" s="81" t="str">
        <f t="shared" si="24"/>
        <v>Won</v>
      </c>
      <c r="F99" s="81" t="str">
        <f t="shared" si="24"/>
        <v>Won</v>
      </c>
      <c r="G99" s="81" t="str">
        <f t="shared" si="24"/>
        <v>Lost</v>
      </c>
      <c r="H99" s="81" t="str">
        <f t="shared" si="24"/>
        <v>Lost</v>
      </c>
      <c r="I99" s="81" t="str">
        <f t="shared" si="24"/>
        <v>Lost</v>
      </c>
      <c r="J99" s="81" t="str">
        <f t="shared" si="24"/>
        <v>Won</v>
      </c>
      <c r="K99" s="81" t="str">
        <f t="shared" si="24"/>
        <v>Won</v>
      </c>
      <c r="L99" s="81">
        <f t="shared" si="24"/>
      </c>
      <c r="M99" s="81">
        <f t="shared" si="24"/>
      </c>
      <c r="N99" s="81">
        <f>IF(ISNUMBER(N95),IF(ISNUMBER(N97),IF(N95&gt;N97,"Won",IF(N95=N97,"Draw","Lost")),"Error"),IF(ISNUMBER(N97),"Error",IF(N95="",IF(ISTEXT(N97),"Awarded Hme",""),"Awarded Awy")))</f>
      </c>
      <c r="O99" s="81">
        <f>IF(ISNUMBER(O95),IF(ISNUMBER(O97),IF(O95&gt;O97,"Won",IF(O95=O97,"Draw","Lost")),"Error"),IF(ISNUMBER(O97),"Error",IF(O95="",IF(ISTEXT(O97),"Awarded Hme",""),"Awarded Awy")))</f>
      </c>
      <c r="P99" s="81">
        <f>IF(ISNUMBER(P95),IF(ISNUMBER(P97),IF(P95&gt;P97,"Won",IF(P95=P97,"Draw","Lost")),"Error"),IF(ISNUMBER(P97),"Error",IF(P95="",IF(ISTEXT(P97),"Awarded Hme",""),"Awarded Awy")))</f>
      </c>
      <c r="Q99" s="1"/>
      <c r="R99" s="1" t="s">
        <v>33</v>
      </c>
      <c r="S99" s="5">
        <f>COUNTIF(C99:P99,"Won")</f>
        <v>4</v>
      </c>
      <c r="T99" s="1" t="s">
        <v>7</v>
      </c>
      <c r="U99" s="5">
        <f>COUNTIF(C99:P99,"Draw")</f>
        <v>0</v>
      </c>
      <c r="V99" s="1" t="s">
        <v>9</v>
      </c>
      <c r="W99" s="5">
        <f>COUNTIF(C99:P99,"Lost")</f>
        <v>5</v>
      </c>
      <c r="X99" s="1"/>
      <c r="Y99" s="1"/>
    </row>
    <row r="100" spans="1:25" ht="12.75">
      <c r="A100" s="1" t="s">
        <v>43</v>
      </c>
      <c r="B100" s="1"/>
      <c r="C100" s="81">
        <v>0</v>
      </c>
      <c r="D100" s="81">
        <v>1</v>
      </c>
      <c r="E100" s="81">
        <v>4</v>
      </c>
      <c r="F100" s="81">
        <v>4</v>
      </c>
      <c r="G100" s="81">
        <v>1</v>
      </c>
      <c r="H100" s="81">
        <v>3</v>
      </c>
      <c r="I100" s="81">
        <v>1</v>
      </c>
      <c r="J100" s="81">
        <v>5</v>
      </c>
      <c r="K100" s="81">
        <v>5</v>
      </c>
      <c r="L100" s="81"/>
      <c r="M100" s="81"/>
      <c r="N100" s="81"/>
      <c r="O100" s="81"/>
      <c r="P100" s="81"/>
      <c r="Q100" s="1"/>
      <c r="R100" s="1" t="s">
        <v>43</v>
      </c>
      <c r="S100" s="5">
        <f>SUM(C100:P100)</f>
        <v>24</v>
      </c>
      <c r="T100" s="1"/>
      <c r="U100" s="5"/>
      <c r="V100" s="1"/>
      <c r="W100" s="5"/>
      <c r="X100" s="1"/>
      <c r="Y100" s="1"/>
    </row>
    <row r="101" spans="1:25" ht="12.75">
      <c r="A101" s="1" t="s">
        <v>4</v>
      </c>
      <c r="B101" s="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1"/>
      <c r="R101" s="1" t="s">
        <v>49</v>
      </c>
      <c r="S101" s="5">
        <f>SUM(C101:P101)</f>
        <v>0</v>
      </c>
      <c r="T101" s="1" t="s">
        <v>8</v>
      </c>
      <c r="U101" s="5">
        <f>(COUNT(C97:P97)*6)-(S100+S101)</f>
        <v>30</v>
      </c>
      <c r="V101" s="1"/>
      <c r="W101" s="5"/>
      <c r="X101" s="1"/>
      <c r="Y101" s="1"/>
    </row>
    <row r="102" spans="1:25" ht="12.75">
      <c r="A102" s="1" t="s">
        <v>31</v>
      </c>
      <c r="B102" s="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1"/>
      <c r="R102" s="1" t="s">
        <v>5</v>
      </c>
      <c r="S102" s="5">
        <f>SUM(C102:P102)</f>
        <v>0</v>
      </c>
      <c r="T102" s="1"/>
      <c r="U102" s="5"/>
      <c r="V102" s="1"/>
      <c r="W102" s="5"/>
      <c r="X102" s="1"/>
      <c r="Y102" s="1"/>
    </row>
    <row r="103" spans="1:25" ht="12.75">
      <c r="A103" s="1" t="s">
        <v>6</v>
      </c>
      <c r="B103" s="1"/>
      <c r="C103" s="81">
        <f aca="true" t="shared" si="25" ref="C103:P103">IF(C99="","",IF(C99="Awarded Hme",12,IF(C99="Awarded Awy",0,IF(C99="Won",6,IF(C99="Draw",3,0))+C100+(C101/2)-C102)))</f>
        <v>0</v>
      </c>
      <c r="D103" s="81">
        <f t="shared" si="25"/>
        <v>1</v>
      </c>
      <c r="E103" s="81">
        <f t="shared" si="25"/>
        <v>10</v>
      </c>
      <c r="F103" s="81">
        <f t="shared" si="25"/>
        <v>10</v>
      </c>
      <c r="G103" s="81">
        <f t="shared" si="25"/>
        <v>1</v>
      </c>
      <c r="H103" s="81">
        <f t="shared" si="25"/>
        <v>3</v>
      </c>
      <c r="I103" s="81">
        <f t="shared" si="25"/>
        <v>1</v>
      </c>
      <c r="J103" s="81">
        <f t="shared" si="25"/>
        <v>11</v>
      </c>
      <c r="K103" s="81">
        <f t="shared" si="25"/>
        <v>11</v>
      </c>
      <c r="L103" s="81">
        <f t="shared" si="25"/>
      </c>
      <c r="M103" s="81">
        <f t="shared" si="25"/>
      </c>
      <c r="N103" s="81">
        <f t="shared" si="25"/>
      </c>
      <c r="O103" s="81">
        <f t="shared" si="25"/>
      </c>
      <c r="P103" s="81">
        <f t="shared" si="25"/>
      </c>
      <c r="Q103" s="1"/>
      <c r="R103" s="1" t="s">
        <v>6</v>
      </c>
      <c r="S103" s="5">
        <f>SUM(C103:P103)</f>
        <v>48</v>
      </c>
      <c r="T103" s="1"/>
      <c r="U103" s="5"/>
      <c r="V103" s="1"/>
      <c r="W103" s="5"/>
      <c r="X103" s="1"/>
      <c r="Y103" s="1"/>
    </row>
    <row r="104" spans="1:2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7.25">
      <c r="A105" s="226" t="s">
        <v>1</v>
      </c>
      <c r="B105" s="227"/>
      <c r="C105" s="227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"/>
    </row>
    <row r="106" spans="1:25" ht="13.5" thickBo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>
      <c r="A107" s="1"/>
      <c r="B107" s="1"/>
      <c r="C107" s="3" t="s">
        <v>16</v>
      </c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 t="s">
        <v>50</v>
      </c>
      <c r="R107" s="1"/>
      <c r="S107" s="1"/>
      <c r="T107" s="228" t="s">
        <v>35</v>
      </c>
      <c r="U107" s="229"/>
      <c r="V107" s="228" t="s">
        <v>17</v>
      </c>
      <c r="W107" s="229"/>
      <c r="X107" s="1"/>
      <c r="Y107" s="1"/>
    </row>
    <row r="108" spans="1:25" ht="13.5" thickBot="1">
      <c r="A108" s="1"/>
      <c r="B108" s="1"/>
      <c r="C108" s="1" t="s">
        <v>33</v>
      </c>
      <c r="D108" s="5">
        <f>S47+S99</f>
        <v>8</v>
      </c>
      <c r="E108" s="1" t="s">
        <v>20</v>
      </c>
      <c r="F108" s="5">
        <f>U47+U99</f>
        <v>1</v>
      </c>
      <c r="G108" s="1" t="s">
        <v>27</v>
      </c>
      <c r="H108" s="5">
        <f>W47+W99</f>
        <v>9</v>
      </c>
      <c r="I108" s="1"/>
      <c r="J108" s="1"/>
      <c r="K108" s="1"/>
      <c r="L108" s="1"/>
      <c r="M108" s="1"/>
      <c r="N108" s="1"/>
      <c r="O108" s="1"/>
      <c r="P108" s="1"/>
      <c r="Q108" s="1" t="s">
        <v>51</v>
      </c>
      <c r="R108" s="1"/>
      <c r="S108" s="1"/>
      <c r="T108" s="7" t="s">
        <v>36</v>
      </c>
      <c r="U108" s="9" t="s">
        <v>48</v>
      </c>
      <c r="V108" s="7" t="s">
        <v>36</v>
      </c>
      <c r="W108" s="9" t="s">
        <v>48</v>
      </c>
      <c r="X108" s="1"/>
      <c r="Y108" s="1"/>
    </row>
    <row r="109" spans="1:25" ht="13.5" thickBot="1">
      <c r="A109" s="1"/>
      <c r="B109" s="1"/>
      <c r="C109" s="1" t="s">
        <v>43</v>
      </c>
      <c r="D109" s="5">
        <f>S48+S100</f>
        <v>47</v>
      </c>
      <c r="E109" s="1"/>
      <c r="F109" s="5"/>
      <c r="G109" s="1"/>
      <c r="H109" s="5"/>
      <c r="I109" s="1"/>
      <c r="J109" s="1"/>
      <c r="K109" s="1"/>
      <c r="L109" s="1"/>
      <c r="M109" s="1"/>
      <c r="N109" s="1"/>
      <c r="O109" s="1"/>
      <c r="P109" s="1"/>
      <c r="Q109" s="1" t="s">
        <v>52</v>
      </c>
      <c r="R109" s="1"/>
      <c r="S109" s="1"/>
      <c r="T109" s="19">
        <f>IF(ISNUMBER(T43),MAX(T43,T95),IF(ISNUMBER(T95),MAX(T43,T95),""))</f>
        <v>49</v>
      </c>
      <c r="U109" s="19">
        <f>IF(ISNUMBER(U43),MAX(U43,U95),IF(ISNUMBER(U95),MAX(U43,U95),""))</f>
        <v>45</v>
      </c>
      <c r="V109" s="17">
        <f>Z43</f>
        <v>42.25</v>
      </c>
      <c r="W109" s="17">
        <f>AA43</f>
        <v>37.166666666666664</v>
      </c>
      <c r="X109" s="1"/>
      <c r="Y109" s="1"/>
    </row>
    <row r="110" spans="1:25" ht="13.5" thickBot="1">
      <c r="A110" s="1"/>
      <c r="B110" s="1"/>
      <c r="C110" s="1" t="s">
        <v>4</v>
      </c>
      <c r="D110" s="5">
        <f>S49+S101</f>
        <v>2</v>
      </c>
      <c r="E110" s="1" t="s">
        <v>28</v>
      </c>
      <c r="F110" s="5">
        <f>U49+U101</f>
        <v>59</v>
      </c>
      <c r="G110" s="1"/>
      <c r="H110" s="5"/>
      <c r="I110" s="1"/>
      <c r="J110" s="1"/>
      <c r="K110" s="1"/>
      <c r="L110" s="1"/>
      <c r="M110" s="1"/>
      <c r="N110" s="1"/>
      <c r="O110" s="1"/>
      <c r="P110" s="1"/>
      <c r="Q110" s="1" t="s">
        <v>208</v>
      </c>
      <c r="R110" s="1"/>
      <c r="S110" s="1"/>
      <c r="T110" s="1"/>
      <c r="U110" s="1"/>
      <c r="V110" s="1"/>
      <c r="W110" s="1"/>
      <c r="X110" s="1"/>
      <c r="Y110" s="1"/>
    </row>
    <row r="111" spans="1:25" ht="13.5" thickBot="1">
      <c r="A111" s="1"/>
      <c r="B111" s="1"/>
      <c r="C111" s="1" t="s">
        <v>5</v>
      </c>
      <c r="D111" s="5">
        <f>S50+S102</f>
        <v>0</v>
      </c>
      <c r="E111" s="1"/>
      <c r="F111" s="5"/>
      <c r="G111" s="1"/>
      <c r="H111" s="5"/>
      <c r="I111" s="1"/>
      <c r="J111" s="1"/>
      <c r="K111" s="1"/>
      <c r="L111" s="1"/>
      <c r="M111" s="1"/>
      <c r="N111" s="1"/>
      <c r="O111" s="1"/>
      <c r="P111" s="1"/>
      <c r="Q111" s="1" t="s">
        <v>13</v>
      </c>
      <c r="R111" s="1"/>
      <c r="S111" s="1"/>
      <c r="T111" s="128" t="s">
        <v>55</v>
      </c>
      <c r="U111" s="79"/>
      <c r="V111" s="80"/>
      <c r="W111" s="78">
        <f>Y43</f>
        <v>42.25</v>
      </c>
      <c r="X111" s="1"/>
      <c r="Y111" s="1"/>
    </row>
    <row r="112" spans="1:25" ht="12.75">
      <c r="A112" s="1"/>
      <c r="B112" s="1"/>
      <c r="C112" s="1" t="s">
        <v>6</v>
      </c>
      <c r="D112" s="5">
        <f>S51+S103</f>
        <v>99</v>
      </c>
      <c r="E112" s="1"/>
      <c r="F112" s="5"/>
      <c r="G112" s="1" t="s">
        <v>29</v>
      </c>
      <c r="H112" s="5">
        <f>IF(ISNUMBER(X43),IF(ISNUMBER(X95),(X43+X95),X43),IF(ISNUMBER(X95),X95,"None"))</f>
        <v>18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</sheetData>
  <sheetProtection/>
  <mergeCells count="12">
    <mergeCell ref="A1:X1"/>
    <mergeCell ref="R2:S2"/>
    <mergeCell ref="T2:U2"/>
    <mergeCell ref="V2:W2"/>
    <mergeCell ref="V44:W44"/>
    <mergeCell ref="A53:X53"/>
    <mergeCell ref="T54:U54"/>
    <mergeCell ref="V54:W54"/>
    <mergeCell ref="V96:W96"/>
    <mergeCell ref="A105:X105"/>
    <mergeCell ref="T107:U107"/>
    <mergeCell ref="V107:W107"/>
  </mergeCells>
  <conditionalFormatting sqref="B4:B42 B56:B94">
    <cfRule type="cellIs" priority="6" dxfId="309" operator="equal" stopIfTrue="1">
      <formula>"F"</formula>
    </cfRule>
    <cfRule type="cellIs" priority="7" dxfId="310" operator="equal" stopIfTrue="1">
      <formula>"M"</formula>
    </cfRule>
  </conditionalFormatting>
  <conditionalFormatting sqref="O99:P99 L47:P47">
    <cfRule type="cellIs" priority="8" dxfId="18" operator="equal" stopIfTrue="1">
      <formula>"Won"</formula>
    </cfRule>
  </conditionalFormatting>
  <conditionalFormatting sqref="C99:N99">
    <cfRule type="cellIs" priority="5" dxfId="18" operator="equal" stopIfTrue="1">
      <formula>"Won"</formula>
    </cfRule>
  </conditionalFormatting>
  <conditionalFormatting sqref="V4:V42">
    <cfRule type="expression" priority="1664" dxfId="7" stopIfTrue="1">
      <formula>$V4=MAX($V$4:$V$42)</formula>
    </cfRule>
  </conditionalFormatting>
  <conditionalFormatting sqref="W4:W42">
    <cfRule type="expression" priority="1666" dxfId="6" stopIfTrue="1">
      <formula>$W4=MAX($W$4:$W$42)</formula>
    </cfRule>
  </conditionalFormatting>
  <conditionalFormatting sqref="Z26:AA42 Y4:Y42">
    <cfRule type="expression" priority="1668" dxfId="21" stopIfTrue="1">
      <formula>$Y4=MAX($Y$4:$Y$42)</formula>
    </cfRule>
  </conditionalFormatting>
  <conditionalFormatting sqref="C4:P42 R4:S42">
    <cfRule type="cellIs" priority="1671" dxfId="10" operator="lessThan" stopIfTrue="1">
      <formula>1</formula>
    </cfRule>
    <cfRule type="expression" priority="1672" dxfId="6" stopIfTrue="1">
      <formula>IF($B4="F",(C4=MAX(C$4:C$42)))</formula>
    </cfRule>
    <cfRule type="expression" priority="1673" dxfId="8" stopIfTrue="1">
      <formula>IF(OR($B4="M",$B4=""),(C4=MAX(C$4:C$42)))</formula>
    </cfRule>
  </conditionalFormatting>
  <conditionalFormatting sqref="Z4:Z25">
    <cfRule type="expression" priority="1689" dxfId="8" stopIfTrue="1">
      <formula>$Z4=MAX($Z$4:$Z$42)</formula>
    </cfRule>
  </conditionalFormatting>
  <conditionalFormatting sqref="AA4:AA25">
    <cfRule type="expression" priority="1690" dxfId="9" stopIfTrue="1">
      <formula>$AA4=MAX($AA$4:$AA$42)</formula>
    </cfRule>
  </conditionalFormatting>
  <conditionalFormatting sqref="V56:V94">
    <cfRule type="expression" priority="1713" dxfId="7" stopIfTrue="1">
      <formula>$V56=MAX($V$56:$V$94)</formula>
    </cfRule>
  </conditionalFormatting>
  <conditionalFormatting sqref="W56:W94">
    <cfRule type="expression" priority="1715" dxfId="6" stopIfTrue="1">
      <formula>$W56=MAX($W$56:$W$94)</formula>
    </cfRule>
  </conditionalFormatting>
  <conditionalFormatting sqref="C56:P94 R56:R94">
    <cfRule type="cellIs" priority="1717" dxfId="10" operator="lessThan" stopIfTrue="1">
      <formula>1</formula>
    </cfRule>
    <cfRule type="expression" priority="1718" dxfId="6" stopIfTrue="1">
      <formula>IF($B56="F",(C56=MAX(C$56:C$94)))</formula>
    </cfRule>
    <cfRule type="expression" priority="1719" dxfId="8" stopIfTrue="1">
      <formula>IF(OR($B56="M",$B56=""),(C56=MAX(C$56:C$94)))</formula>
    </cfRule>
  </conditionalFormatting>
  <conditionalFormatting sqref="T4:T42 T56:T94">
    <cfRule type="expression" priority="1777" dxfId="12" stopIfTrue="1">
      <formula>$T4=MAX($T$4:$T$42,$T$56:$T$94)</formula>
    </cfRule>
  </conditionalFormatting>
  <conditionalFormatting sqref="U4:U42 U56:U94">
    <cfRule type="expression" priority="1780" dxfId="9" stopIfTrue="1">
      <formula>$U4=MAX($U$4:$U$42,$U$56:$U$94)</formula>
    </cfRule>
  </conditionalFormatting>
  <conditionalFormatting sqref="A4:A16 A18:A42">
    <cfRule type="expression" priority="1783" dxfId="0" stopIfTrue="1">
      <formula>(OR($T4=MAX($T$4:$T$42,$T$56:$T$94),$U4=MAX($U$4:$U$42,$U$56:$U$94)))</formula>
    </cfRule>
    <cfRule type="expression" priority="1784" dxfId="0" stopIfTrue="1">
      <formula>(OR($V4=MAX($V$56:$V$94),$W4=MAX($W$56:$W$94)))</formula>
    </cfRule>
    <cfRule type="expression" priority="1785" dxfId="0" stopIfTrue="1">
      <formula>($Y4=MAX($Y$4:$Y$42))</formula>
    </cfRule>
  </conditionalFormatting>
  <conditionalFormatting sqref="A56:A94">
    <cfRule type="expression" priority="1786" dxfId="0" stopIfTrue="1">
      <formula>(OR($T56=MAX($T$4:$T$42,$T$56:$T$94),$U56=MAX($U$4:$U$42,$U$56:$U$94)))</formula>
    </cfRule>
    <cfRule type="expression" priority="1787" dxfId="0" stopIfTrue="1">
      <formula>(OR($V56=MAX($V$56:$V$94),$W56=MAX($W$56:$W$94)))</formula>
    </cfRule>
    <cfRule type="expression" priority="1788" dxfId="0" stopIfTrue="1">
      <formula>(#REF!=MAX($Y$4:$Y$42))</formula>
    </cfRule>
  </conditionalFormatting>
  <conditionalFormatting sqref="A17">
    <cfRule type="expression" priority="2" dxfId="0" stopIfTrue="1">
      <formula>(OR($T17=MAX($T$4:$T$42,$T$56:$T$94),$U17=MAX($U$4:$U$42,$U$56:$U$94)))</formula>
    </cfRule>
    <cfRule type="expression" priority="3" dxfId="0" stopIfTrue="1">
      <formula>(OR($V17=MAX($V$56:$V$94),$W17=MAX($W$56:$W$94)))</formula>
    </cfRule>
    <cfRule type="expression" priority="4" dxfId="0" stopIfTrue="1">
      <formula>($Y17=MAX($Y$4:$Y$42))</formula>
    </cfRule>
  </conditionalFormatting>
  <conditionalFormatting sqref="C47:K47">
    <cfRule type="cellIs" priority="1" dxfId="18" operator="equal" stopIfTrue="1">
      <formula>"Won"</formula>
    </cfRule>
  </conditionalFormatting>
  <printOptions/>
  <pageMargins left="0.35433070866141736" right="0.15748031496062992" top="0.5118110236220472" bottom="0.1968503937007874" header="0.1968503937007874" footer="0.1968503937007874"/>
  <pageSetup fitToHeight="1" fitToWidth="1" horizontalDpi="600" verticalDpi="600" orientation="landscape" paperSize="10" scale="51" r:id="rId1"/>
  <headerFooter alignWithMargins="0">
    <oddHeader>&amp;L&amp;16Division 2&amp;C&amp;"Verdana,Bold"&amp;16&amp;A&amp;"Verdana,Regular" Skittles Averages&amp;R&amp;16 2021 - 2022 Season</oddHeader>
  </headerFooter>
  <rowBreaks count="1" manualBreakCount="1">
    <brk id="112" max="255" man="1"/>
  </rowBreaks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Realm Consultants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Sparrow</dc:creator>
  <cp:keywords/>
  <dc:description/>
  <cp:lastModifiedBy>John Sparrow</cp:lastModifiedBy>
  <cp:lastPrinted>2024-04-04T21:39:56Z</cp:lastPrinted>
  <dcterms:created xsi:type="dcterms:W3CDTF">2014-07-31T18:03:22Z</dcterms:created>
  <dcterms:modified xsi:type="dcterms:W3CDTF">2024-04-04T21:40:08Z</dcterms:modified>
  <cp:category/>
  <cp:version/>
  <cp:contentType/>
  <cp:contentStatus/>
</cp:coreProperties>
</file>