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tabRatio="657" activeTab="0"/>
  </bookViews>
  <sheets>
    <sheet name="Summary" sheetId="1" r:id="rId1"/>
    <sheet name="Badsey Lads" sheetId="2" r:id="rId2"/>
    <sheet name="Badsey Reckers" sheetId="3" r:id="rId3"/>
    <sheet name="Donegalers" sheetId="4" state="hidden" r:id="rId4"/>
    <sheet name="Goodalls" sheetId="5" r:id="rId5"/>
    <sheet name="Hampton WMC" sheetId="6" state="hidden" r:id="rId6"/>
    <sheet name="Kingfishers" sheetId="7" r:id="rId7"/>
    <sheet name="Layabouts" sheetId="8" state="hidden" r:id="rId8"/>
    <sheet name="Nomads" sheetId="9" r:id="rId9"/>
    <sheet name="Odds &amp; Sods" sheetId="10" r:id="rId10"/>
    <sheet name="Rustlers" sheetId="11" r:id="rId11"/>
    <sheet name="Team Phoenix" sheetId="12" r:id="rId12"/>
    <sheet name="Trackers" sheetId="13" r:id="rId13"/>
    <sheet name="Wickhamford Sports" sheetId="14" r:id="rId14"/>
  </sheets>
  <definedNames>
    <definedName name="_xlfn.SINGLE" hidden="1">#NAME?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C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Late scorecard
</t>
        </r>
      </text>
    </comment>
  </commentList>
</comments>
</file>

<file path=xl/sharedStrings.xml><?xml version="1.0" encoding="utf-8"?>
<sst xmlns="http://schemas.openxmlformats.org/spreadsheetml/2006/main" count="2959" uniqueCount="407">
  <si>
    <t>Total Legs Check</t>
  </si>
  <si>
    <t>Overall (Home &amp; Away)</t>
  </si>
  <si>
    <t>Average</t>
  </si>
  <si>
    <t>Home</t>
  </si>
  <si>
    <t>Legs Drawn</t>
  </si>
  <si>
    <t>Fines</t>
  </si>
  <si>
    <t>Points</t>
  </si>
  <si>
    <t>Drawn</t>
  </si>
  <si>
    <t>Legs Lost</t>
  </si>
  <si>
    <t>Lost</t>
  </si>
  <si>
    <t>Sex</t>
  </si>
  <si>
    <t>that played in 8 or</t>
  </si>
  <si>
    <t>more games only.</t>
  </si>
  <si>
    <t>Home Game Totals</t>
  </si>
  <si>
    <t>Away Game Totals</t>
  </si>
  <si>
    <t>Combined Game Totals</t>
  </si>
  <si>
    <t>Highest Average</t>
  </si>
  <si>
    <t>Highest Average</t>
  </si>
  <si>
    <t>v</t>
  </si>
  <si>
    <t>Drawn</t>
  </si>
  <si>
    <t>Overall</t>
  </si>
  <si>
    <t>Home</t>
  </si>
  <si>
    <t>Away</t>
  </si>
  <si>
    <t>Played</t>
  </si>
  <si>
    <t>Fines</t>
  </si>
  <si>
    <t>Lost</t>
  </si>
  <si>
    <t>Legs Lost</t>
  </si>
  <si>
    <t>Played</t>
  </si>
  <si>
    <t>Total Points Check</t>
  </si>
  <si>
    <t>Fine</t>
  </si>
  <si>
    <t>Points</t>
  </si>
  <si>
    <t>Won</t>
  </si>
  <si>
    <t>Overall</t>
  </si>
  <si>
    <t>Highest Score</t>
  </si>
  <si>
    <t>Gents</t>
  </si>
  <si>
    <t>F</t>
  </si>
  <si>
    <t>Games</t>
  </si>
  <si>
    <t>Played</t>
  </si>
  <si>
    <t>8 Game</t>
  </si>
  <si>
    <t>Won</t>
  </si>
  <si>
    <t>Won</t>
  </si>
  <si>
    <t>Highest</t>
  </si>
  <si>
    <t>Result</t>
  </si>
  <si>
    <t>Legs Won</t>
  </si>
  <si>
    <t>Legs Drawn</t>
  </si>
  <si>
    <t>Fine</t>
  </si>
  <si>
    <t>Points</t>
  </si>
  <si>
    <t>Away</t>
  </si>
  <si>
    <t>Home</t>
  </si>
  <si>
    <t>v</t>
  </si>
  <si>
    <t>Opponents Score</t>
  </si>
  <si>
    <t>Ladies</t>
  </si>
  <si>
    <t>Legs Draw</t>
  </si>
  <si>
    <t>Note:</t>
  </si>
  <si>
    <t>Highest Averages</t>
  </si>
  <si>
    <t>are for players</t>
  </si>
  <si>
    <t>Legs</t>
  </si>
  <si>
    <t>Average</t>
  </si>
  <si>
    <t>Highest overall average</t>
  </si>
  <si>
    <t>Gents Overall</t>
  </si>
  <si>
    <t>Highest Score</t>
  </si>
  <si>
    <t>Total Games Won/Draw Check</t>
  </si>
  <si>
    <t>Opponents Score</t>
  </si>
  <si>
    <t>Result</t>
  </si>
  <si>
    <t>Legs Won</t>
  </si>
  <si>
    <t>Ladies Overall</t>
  </si>
  <si>
    <t>Average</t>
  </si>
  <si>
    <t>Legs Won</t>
  </si>
  <si>
    <t>Drawn</t>
  </si>
  <si>
    <t>Team</t>
  </si>
  <si>
    <t>Individual</t>
  </si>
  <si>
    <t>Team Name</t>
  </si>
  <si>
    <t>Highest Away Ave</t>
  </si>
  <si>
    <t>Points</t>
  </si>
  <si>
    <t>Average</t>
  </si>
  <si>
    <t>Gents</t>
  </si>
  <si>
    <t>Ladies</t>
  </si>
  <si>
    <t>Gents</t>
  </si>
  <si>
    <t>Ladies</t>
  </si>
  <si>
    <t>---&gt;</t>
  </si>
  <si>
    <t>Emms Edgar</t>
  </si>
  <si>
    <t>Essex David</t>
  </si>
  <si>
    <t>Ford Richard</t>
  </si>
  <si>
    <t>Ford Sue</t>
  </si>
  <si>
    <t>Hale John</t>
  </si>
  <si>
    <t>Harvey Jo</t>
  </si>
  <si>
    <t>Hatcher Pete</t>
  </si>
  <si>
    <t>Jenkins Terry</t>
  </si>
  <si>
    <t>Moulder Jill</t>
  </si>
  <si>
    <t>Miller Mike</t>
  </si>
  <si>
    <t>Smout Ivan</t>
  </si>
  <si>
    <t>Thomas Robin</t>
  </si>
  <si>
    <t>Underhill Sarah</t>
  </si>
  <si>
    <t>Woodcock Steve</t>
  </si>
  <si>
    <t>Dolphin Steve</t>
  </si>
  <si>
    <t>Rose Chris</t>
  </si>
  <si>
    <t>Sparrow Paul</t>
  </si>
  <si>
    <t>Tustin Leigh</t>
  </si>
  <si>
    <t>Berry Nick</t>
  </si>
  <si>
    <t>Cottrill Barry</t>
  </si>
  <si>
    <t>Day Paul</t>
  </si>
  <si>
    <t>Freeman Tim</t>
  </si>
  <si>
    <t>Moore Pete</t>
  </si>
  <si>
    <t>Morris Dave</t>
  </si>
  <si>
    <t>Ormrod Alan</t>
  </si>
  <si>
    <t>Smith Neil</t>
  </si>
  <si>
    <t>Stanley Pete</t>
  </si>
  <si>
    <t>Tarry Ian</t>
  </si>
  <si>
    <t>Newman Alison</t>
  </si>
  <si>
    <t>Grove Mike</t>
  </si>
  <si>
    <t>Match Date</t>
  </si>
  <si>
    <t>Bonehill James</t>
  </si>
  <si>
    <t>Thornton Dave</t>
  </si>
  <si>
    <t>Johns Joe</t>
  </si>
  <si>
    <t>Clarke Joe</t>
  </si>
  <si>
    <t>Tustin Jamie</t>
  </si>
  <si>
    <t>Cole Ben</t>
  </si>
  <si>
    <t>Dolphin Stacey</t>
  </si>
  <si>
    <t>Dolphin Janet</t>
  </si>
  <si>
    <t>Donegalers</t>
  </si>
  <si>
    <t>Wickhamford</t>
  </si>
  <si>
    <t>Badsey Rec</t>
  </si>
  <si>
    <t>Layabouts</t>
  </si>
  <si>
    <t>Hampton WMC</t>
  </si>
  <si>
    <t>Nomads</t>
  </si>
  <si>
    <t>Rustlers</t>
  </si>
  <si>
    <t>Odds &amp; Sodds</t>
  </si>
  <si>
    <t>Kingfishers</t>
  </si>
  <si>
    <t>Badsey Lads</t>
  </si>
  <si>
    <t>Team Name</t>
  </si>
  <si>
    <t>Cole Jack</t>
  </si>
  <si>
    <t>M</t>
  </si>
  <si>
    <t>Dimarco Joe</t>
  </si>
  <si>
    <t>Dimarco Sam</t>
  </si>
  <si>
    <t>Cunneen Dave</t>
  </si>
  <si>
    <t>Dimarco Julia</t>
  </si>
  <si>
    <t>Dimarco Anna</t>
  </si>
  <si>
    <t>Buttle Adrian</t>
  </si>
  <si>
    <t>Grantham Andy</t>
  </si>
  <si>
    <t>Dolphin Andy</t>
  </si>
  <si>
    <t>Johns Kaz</t>
  </si>
  <si>
    <t>Cole Stuart</t>
  </si>
  <si>
    <t>Randall John</t>
  </si>
  <si>
    <t>Cottrill Edward</t>
  </si>
  <si>
    <t>White Al</t>
  </si>
  <si>
    <t>Stanley Mike</t>
  </si>
  <si>
    <t>Martin-Stanley Debbie</t>
  </si>
  <si>
    <t>Martin Lisa</t>
  </si>
  <si>
    <t>Curnock Ashley</t>
  </si>
  <si>
    <t>Johnson Dan</t>
  </si>
  <si>
    <t>Team Phoenix</t>
  </si>
  <si>
    <t>Buccaneers</t>
  </si>
  <si>
    <t>Donagalers</t>
  </si>
  <si>
    <t>Hands Tony</t>
  </si>
  <si>
    <t>Wright Craig</t>
  </si>
  <si>
    <t>Quinn Will</t>
  </si>
  <si>
    <t>Cole Ciaran</t>
  </si>
  <si>
    <t xml:space="preserve">Hughes T </t>
  </si>
  <si>
    <t>Hughes T</t>
  </si>
  <si>
    <t>Oakes Adam</t>
  </si>
  <si>
    <t>Quinn Bill</t>
  </si>
  <si>
    <t>Tustin Jack</t>
  </si>
  <si>
    <t>Orpin Shaun</t>
  </si>
  <si>
    <t>Johns Shannon</t>
  </si>
  <si>
    <t>Birch William</t>
  </si>
  <si>
    <t>Johns Damian</t>
  </si>
  <si>
    <t>Result</t>
  </si>
  <si>
    <t>Away Average</t>
  </si>
  <si>
    <t>Sex</t>
  </si>
  <si>
    <t>6 Game</t>
  </si>
  <si>
    <t>that played in 6 or</t>
  </si>
  <si>
    <t>6 game</t>
  </si>
  <si>
    <t>Bishop, James</t>
  </si>
  <si>
    <t>Clements, Simon</t>
  </si>
  <si>
    <t>Foster, Rob</t>
  </si>
  <si>
    <t>Harvey, Callum</t>
  </si>
  <si>
    <t>Harvey, Darren</t>
  </si>
  <si>
    <t>Harvey, Gareth</t>
  </si>
  <si>
    <t>Harvey, Paul</t>
  </si>
  <si>
    <t>Jelfs, Ryan</t>
  </si>
  <si>
    <t>Keyte, Dean</t>
  </si>
  <si>
    <t>Keyte, Jake</t>
  </si>
  <si>
    <t>Keyte, Joe</t>
  </si>
  <si>
    <t>Stanley, Adam</t>
  </si>
  <si>
    <t>Stanley, Becky</t>
  </si>
  <si>
    <t>Stanley, David</t>
  </si>
  <si>
    <t>Stanley, Nick</t>
  </si>
  <si>
    <t>Westmacott, Adam</t>
  </si>
  <si>
    <t>Westmacott, Graham</t>
  </si>
  <si>
    <t>Westmacott, Lewis</t>
  </si>
  <si>
    <t>Drysdale, Demi</t>
  </si>
  <si>
    <t>Wheatley, Steve</t>
  </si>
  <si>
    <t>Powell, Steve</t>
  </si>
  <si>
    <t>Brooks, Steve</t>
  </si>
  <si>
    <t>Underhill, Sarah</t>
  </si>
  <si>
    <t>Grove, Rob</t>
  </si>
  <si>
    <t>Wilks, James</t>
  </si>
  <si>
    <t>Knight, Matthew</t>
  </si>
  <si>
    <t>Ford, Sam</t>
  </si>
  <si>
    <t>Townsend, Richard</t>
  </si>
  <si>
    <t>Townsend, Ben</t>
  </si>
  <si>
    <t>Knight, Russell</t>
  </si>
  <si>
    <t>Knight, Laraine</t>
  </si>
  <si>
    <t>Wilks, Marcelle</t>
  </si>
  <si>
    <t>Knight, Louise</t>
  </si>
  <si>
    <t>Brooks, Ben</t>
  </si>
  <si>
    <t>Sparrow, Paul</t>
  </si>
  <si>
    <t>Dickenson, Cameron</t>
  </si>
  <si>
    <t>Cockerton, Max</t>
  </si>
  <si>
    <t>Gisbourne, David</t>
  </si>
  <si>
    <t>Hardwick, Ian</t>
  </si>
  <si>
    <t>Rose, Chris</t>
  </si>
  <si>
    <t>Thomas, Nigel</t>
  </si>
  <si>
    <t>Thomas, Brandon</t>
  </si>
  <si>
    <t>Thomas, Ryan</t>
  </si>
  <si>
    <t>Betteridge, Dale</t>
  </si>
  <si>
    <t>Cowell, Wayne</t>
  </si>
  <si>
    <t>French, Julian</t>
  </si>
  <si>
    <t>Satterley, Mark</t>
  </si>
  <si>
    <t>Rea, Glen</t>
  </si>
  <si>
    <t>Huxley, Judy</t>
  </si>
  <si>
    <t>Joynes, Chris</t>
  </si>
  <si>
    <t>Preece, Keith</t>
  </si>
  <si>
    <t>Simms, Eric</t>
  </si>
  <si>
    <t>Bishop, Keith</t>
  </si>
  <si>
    <t>Bishop, Yvonne</t>
  </si>
  <si>
    <t>Cornish, Paul</t>
  </si>
  <si>
    <t>Cornish, Aline</t>
  </si>
  <si>
    <t>Banner, Martin</t>
  </si>
  <si>
    <t>Cartwright, Steve</t>
  </si>
  <si>
    <t>Cartwright, Liz</t>
  </si>
  <si>
    <t>Symonds, Steve</t>
  </si>
  <si>
    <t>Booth, Kev</t>
  </si>
  <si>
    <t>Clarke, Lee</t>
  </si>
  <si>
    <t>Dukes, Paul</t>
  </si>
  <si>
    <t>Dukes, Tim</t>
  </si>
  <si>
    <t>Emslie, Lachlan</t>
  </si>
  <si>
    <t>Emslie, Rob</t>
  </si>
  <si>
    <t>Evans, Alex</t>
  </si>
  <si>
    <t>Grantham, Andrew</t>
  </si>
  <si>
    <t>Grantham, Rhys</t>
  </si>
  <si>
    <t>Hawtin, Leon</t>
  </si>
  <si>
    <t>Hawtin, Logan</t>
  </si>
  <si>
    <t>Jennings, Richard</t>
  </si>
  <si>
    <t>Jones, Vicki</t>
  </si>
  <si>
    <t>Newbury, Stu</t>
  </si>
  <si>
    <t>Robinson, Aaron</t>
  </si>
  <si>
    <t>Robinson, Glenn</t>
  </si>
  <si>
    <t>Stanier, Jordan</t>
  </si>
  <si>
    <t>Stanier, Nick</t>
  </si>
  <si>
    <t>Stride, Archie</t>
  </si>
  <si>
    <t>Stride, Jon</t>
  </si>
  <si>
    <t>Stride, Keith</t>
  </si>
  <si>
    <t>Tippens, Michael</t>
  </si>
  <si>
    <t>Hawtin, Richard</t>
  </si>
  <si>
    <t>Heslop, Tim</t>
  </si>
  <si>
    <t>Cooke, Colin</t>
  </si>
  <si>
    <t>Cooke, Sean</t>
  </si>
  <si>
    <t>Barrett, Nigel</t>
  </si>
  <si>
    <t>Roberts, Martin</t>
  </si>
  <si>
    <t>Crammer, Matt</t>
  </si>
  <si>
    <t>Scarpellini, Adam</t>
  </si>
  <si>
    <t>Mandic, Pete</t>
  </si>
  <si>
    <t>Nedic, Steve</t>
  </si>
  <si>
    <t>Nedic, Baz</t>
  </si>
  <si>
    <t>Norledge, Graham</t>
  </si>
  <si>
    <t>Schembri, James</t>
  </si>
  <si>
    <t>Annis, Julian</t>
  </si>
  <si>
    <t>Dafin, Roger</t>
  </si>
  <si>
    <t>Taylor, Paul</t>
  </si>
  <si>
    <t>Dafin, Michelle</t>
  </si>
  <si>
    <t>Harris, Brian</t>
  </si>
  <si>
    <t>James, Will</t>
  </si>
  <si>
    <t>Blundell, Matt</t>
  </si>
  <si>
    <t>Leeming, Russell</t>
  </si>
  <si>
    <t>Wright, Oli</t>
  </si>
  <si>
    <t>Boyes, Mark</t>
  </si>
  <si>
    <t>Thomas, Marc</t>
  </si>
  <si>
    <t>Rich, Blandine</t>
  </si>
  <si>
    <t>Hall, Richard</t>
  </si>
  <si>
    <t>Malin, Christopher</t>
  </si>
  <si>
    <t>Foster, Paul</t>
  </si>
  <si>
    <t>Willet, Tom</t>
  </si>
  <si>
    <t>Willet, Spencer</t>
  </si>
  <si>
    <t>Leeming, Mitchell</t>
  </si>
  <si>
    <t>Leeming, Rachael</t>
  </si>
  <si>
    <t>Underhill, Dave</t>
  </si>
  <si>
    <t>Capaldi, Gio</t>
  </si>
  <si>
    <t>Cope, Matthew</t>
  </si>
  <si>
    <t>Cope, Pippa</t>
  </si>
  <si>
    <t>Cope, Sam</t>
  </si>
  <si>
    <t>Croy, Peter</t>
  </si>
  <si>
    <t>Godfrey, Helen</t>
  </si>
  <si>
    <t>Haines, Callum</t>
  </si>
  <si>
    <t>Haines, Denby</t>
  </si>
  <si>
    <t>Haines, Leighton</t>
  </si>
  <si>
    <t>Jervis, Glen</t>
  </si>
  <si>
    <t>Jervis, Jack</t>
  </si>
  <si>
    <t>Jervis, Wayne</t>
  </si>
  <si>
    <t>Pigram, Andy</t>
  </si>
  <si>
    <t>Reeves, Ed</t>
  </si>
  <si>
    <t>Schembri, Martin</t>
  </si>
  <si>
    <t>Smith, Ollie</t>
  </si>
  <si>
    <t>Stevens, Daniel</t>
  </si>
  <si>
    <t>Berry, Stuart</t>
  </si>
  <si>
    <t>Price, Darren</t>
  </si>
  <si>
    <t>Taylor, Alistair</t>
  </si>
  <si>
    <t>Worth, Ben</t>
  </si>
  <si>
    <t>Godfrey, Alan</t>
  </si>
  <si>
    <t>Hopkins, Russ</t>
  </si>
  <si>
    <t>Shaw, Ashley</t>
  </si>
  <si>
    <t>Davies, Rachel</t>
  </si>
  <si>
    <t>Bryan, Maria</t>
  </si>
  <si>
    <t>Keen, Shelaugh</t>
  </si>
  <si>
    <t>Surman, Blanche</t>
  </si>
  <si>
    <t>Whatcott, Richard</t>
  </si>
  <si>
    <t>Walker, Darren</t>
  </si>
  <si>
    <t>Cox, Richard</t>
  </si>
  <si>
    <t>Keen, Laurie</t>
  </si>
  <si>
    <t>Troth, Alex</t>
  </si>
  <si>
    <t>Eltham, Paul</t>
  </si>
  <si>
    <t>Hunt, Neil</t>
  </si>
  <si>
    <t>Whatcott, Ben</t>
  </si>
  <si>
    <t>Bryan, Simon</t>
  </si>
  <si>
    <t>Harris, David</t>
  </si>
  <si>
    <t>Roberts, Mark</t>
  </si>
  <si>
    <t>Roberts, Laura</t>
  </si>
  <si>
    <t>Eltham, Gill</t>
  </si>
  <si>
    <t>Tosney, Andy</t>
  </si>
  <si>
    <t>Tosney, Ann</t>
  </si>
  <si>
    <t>Gee, Andy</t>
  </si>
  <si>
    <t>Wainwright, Steve</t>
  </si>
  <si>
    <t>Wainwright, Clare</t>
  </si>
  <si>
    <t>Rushton, Allan</t>
  </si>
  <si>
    <t>Rushton, Robert</t>
  </si>
  <si>
    <t>Pritchard, Rebecca</t>
  </si>
  <si>
    <t>Pritchard, Ady</t>
  </si>
  <si>
    <t>Freeman, Ann-Marie</t>
  </si>
  <si>
    <t>Hughes, Claire</t>
  </si>
  <si>
    <t>Morris, Lorraine</t>
  </si>
  <si>
    <t>Rogers, John</t>
  </si>
  <si>
    <t>Rogers, Mandy</t>
  </si>
  <si>
    <t>Smith, Robert</t>
  </si>
  <si>
    <t>Hirons, Tracey</t>
  </si>
  <si>
    <t>Hirons, Andy</t>
  </si>
  <si>
    <t>Sherriff, Janet</t>
  </si>
  <si>
    <t>Izod, Brad</t>
  </si>
  <si>
    <t>Rudge, William</t>
  </si>
  <si>
    <t>Greeman, Alfie</t>
  </si>
  <si>
    <t>Gately, Peter</t>
  </si>
  <si>
    <t>Rushton, Neesa</t>
  </si>
  <si>
    <t>Anderson, George</t>
  </si>
  <si>
    <t>England, Jack</t>
  </si>
  <si>
    <t>Tustin, Michael</t>
  </si>
  <si>
    <t>Greenwood, Ben</t>
  </si>
  <si>
    <t>Witheford, Brian</t>
  </si>
  <si>
    <t>Thomas, Gary</t>
  </si>
  <si>
    <t>Cooke, Harvey</t>
  </si>
  <si>
    <t>Carter, James</t>
  </si>
  <si>
    <t>Capaldi, Joe</t>
  </si>
  <si>
    <t>Cole, Mark</t>
  </si>
  <si>
    <t>Cole, Steve</t>
  </si>
  <si>
    <t>Hall, Ray</t>
  </si>
  <si>
    <t>Huxley, Tom</t>
  </si>
  <si>
    <t>Jennings, Pete</t>
  </si>
  <si>
    <t>Magee, Mark</t>
  </si>
  <si>
    <t>Magee, Matt</t>
  </si>
  <si>
    <t>Witheford, Scott</t>
  </si>
  <si>
    <t>Jeffries, Ollie</t>
  </si>
  <si>
    <t>Magee, Steven</t>
  </si>
  <si>
    <t>Radbourne, Brian</t>
  </si>
  <si>
    <t>Hicks, Paul</t>
  </si>
  <si>
    <t>Carter, Graham</t>
  </si>
  <si>
    <t>Smith, Charlie</t>
  </si>
  <si>
    <t>Trackers</t>
  </si>
  <si>
    <t>Goodalls</t>
  </si>
  <si>
    <t xml:space="preserve">Trackers </t>
  </si>
  <si>
    <t>Locke Paul</t>
  </si>
  <si>
    <t>Coleman Andrew</t>
  </si>
  <si>
    <t>Drinkwater Gill</t>
  </si>
  <si>
    <t>Newman Sally</t>
  </si>
  <si>
    <t>Davies Debbie</t>
  </si>
  <si>
    <t>Coleman, Andrew</t>
  </si>
  <si>
    <t>Davies, Debbie</t>
  </si>
  <si>
    <t>Drinkwater, Gill</t>
  </si>
  <si>
    <t>Newman, Sally</t>
  </si>
  <si>
    <t>McCullough, Terry</t>
  </si>
  <si>
    <t>Barnes, Adam</t>
  </si>
  <si>
    <t xml:space="preserve"> </t>
  </si>
  <si>
    <t>Martin, Deb</t>
  </si>
  <si>
    <t>Bell, Phil</t>
  </si>
  <si>
    <t>Wells, David</t>
  </si>
  <si>
    <t>Hawtin, Jess</t>
  </si>
  <si>
    <t>Jordan, Marcus</t>
  </si>
  <si>
    <t>Aston, Ken</t>
  </si>
  <si>
    <t>Odds &amp; Sods</t>
  </si>
  <si>
    <t xml:space="preserve">Odds &amp; Sods </t>
  </si>
  <si>
    <t>Wilson, Connor</t>
  </si>
  <si>
    <t>Townsend, Darren</t>
  </si>
  <si>
    <t>Paul, Tom</t>
  </si>
  <si>
    <t>Davis, Scott</t>
  </si>
  <si>
    <t>Dore, Nick</t>
  </si>
  <si>
    <t>Higley, Chris</t>
  </si>
  <si>
    <t>Quimby Denver</t>
  </si>
  <si>
    <t>Sale, Matt</t>
  </si>
  <si>
    <t>Haines, Ewan</t>
  </si>
  <si>
    <t>Witheford, George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</si>
</sst>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\-0;;@"/>
    <numFmt numFmtId="179" formatCode="[$-809]dd\ mmmm\ 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2" fontId="0" fillId="0" borderId="0" xfId="0" applyNumberFormat="1" applyFill="1" applyAlignment="1" applyProtection="1">
      <alignment/>
      <protection/>
    </xf>
    <xf numFmtId="0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1" fontId="0" fillId="0" borderId="44" xfId="0" applyNumberFormat="1" applyFill="1" applyBorder="1" applyAlignment="1" applyProtection="1">
      <alignment horizontal="center"/>
      <protection/>
    </xf>
    <xf numFmtId="1" fontId="0" fillId="0" borderId="45" xfId="0" applyNumberFormat="1" applyFill="1" applyBorder="1" applyAlignment="1" applyProtection="1">
      <alignment horizontal="center"/>
      <protection/>
    </xf>
    <xf numFmtId="1" fontId="0" fillId="0" borderId="46" xfId="0" applyNumberFormat="1" applyFill="1" applyBorder="1" applyAlignment="1" applyProtection="1">
      <alignment horizontal="center"/>
      <protection/>
    </xf>
    <xf numFmtId="1" fontId="0" fillId="0" borderId="47" xfId="0" applyNumberFormat="1" applyFill="1" applyBorder="1" applyAlignment="1" applyProtection="1">
      <alignment horizontal="center"/>
      <protection/>
    </xf>
    <xf numFmtId="1" fontId="0" fillId="0" borderId="48" xfId="0" applyNumberFormat="1" applyFill="1" applyBorder="1" applyAlignment="1" applyProtection="1">
      <alignment horizontal="center"/>
      <protection/>
    </xf>
    <xf numFmtId="1" fontId="0" fillId="0" borderId="49" xfId="0" applyNumberFormat="1" applyFill="1" applyBorder="1" applyAlignment="1" applyProtection="1">
      <alignment horizontal="center"/>
      <protection/>
    </xf>
    <xf numFmtId="1" fontId="0" fillId="0" borderId="50" xfId="0" applyNumberFormat="1" applyFill="1" applyBorder="1" applyAlignment="1" applyProtection="1">
      <alignment horizontal="center"/>
      <protection/>
    </xf>
    <xf numFmtId="1" fontId="0" fillId="0" borderId="51" xfId="0" applyNumberFormat="1" applyFill="1" applyBorder="1" applyAlignment="1" applyProtection="1">
      <alignment horizontal="center"/>
      <protection/>
    </xf>
    <xf numFmtId="1" fontId="0" fillId="0" borderId="52" xfId="0" applyNumberFormat="1" applyFill="1" applyBorder="1" applyAlignment="1" applyProtection="1">
      <alignment horizontal="center"/>
      <protection/>
    </xf>
    <xf numFmtId="2" fontId="0" fillId="0" borderId="53" xfId="0" applyNumberFormat="1" applyFill="1" applyBorder="1" applyAlignment="1" applyProtection="1">
      <alignment horizontal="center"/>
      <protection/>
    </xf>
    <xf numFmtId="2" fontId="0" fillId="0" borderId="54" xfId="0" applyNumberFormat="1" applyFill="1" applyBorder="1" applyAlignment="1" applyProtection="1">
      <alignment horizontal="center"/>
      <protection/>
    </xf>
    <xf numFmtId="2" fontId="0" fillId="0" borderId="55" xfId="0" applyNumberFormat="1" applyFill="1" applyBorder="1" applyAlignment="1" applyProtection="1">
      <alignment horizontal="center"/>
      <protection/>
    </xf>
    <xf numFmtId="2" fontId="0" fillId="0" borderId="56" xfId="0" applyNumberFormat="1" applyFill="1" applyBorder="1" applyAlignment="1" applyProtection="1">
      <alignment horizontal="center"/>
      <protection/>
    </xf>
    <xf numFmtId="2" fontId="0" fillId="0" borderId="22" xfId="0" applyNumberFormat="1" applyFill="1" applyBorder="1" applyAlignment="1" applyProtection="1">
      <alignment horizontal="center"/>
      <protection/>
    </xf>
    <xf numFmtId="2" fontId="0" fillId="0" borderId="57" xfId="0" applyNumberFormat="1" applyFill="1" applyBorder="1" applyAlignment="1" applyProtection="1">
      <alignment horizontal="center"/>
      <protection/>
    </xf>
    <xf numFmtId="2" fontId="0" fillId="0" borderId="44" xfId="0" applyNumberFormat="1" applyFill="1" applyBorder="1" applyAlignment="1" applyProtection="1">
      <alignment horizontal="center"/>
      <protection/>
    </xf>
    <xf numFmtId="2" fontId="0" fillId="0" borderId="47" xfId="0" applyNumberFormat="1" applyFill="1" applyBorder="1" applyAlignment="1" applyProtection="1">
      <alignment horizontal="center"/>
      <protection/>
    </xf>
    <xf numFmtId="2" fontId="0" fillId="0" borderId="45" xfId="0" applyNumberFormat="1" applyFill="1" applyBorder="1" applyAlignment="1" applyProtection="1">
      <alignment horizontal="center"/>
      <protection/>
    </xf>
    <xf numFmtId="2" fontId="0" fillId="0" borderId="48" xfId="0" applyNumberFormat="1" applyFill="1" applyBorder="1" applyAlignment="1" applyProtection="1">
      <alignment horizontal="center"/>
      <protection/>
    </xf>
    <xf numFmtId="2" fontId="0" fillId="0" borderId="46" xfId="0" applyNumberFormat="1" applyFill="1" applyBorder="1" applyAlignment="1" applyProtection="1">
      <alignment horizontal="center"/>
      <protection/>
    </xf>
    <xf numFmtId="2" fontId="0" fillId="0" borderId="49" xfId="0" applyNumberForma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58" xfId="0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5" fillId="0" borderId="59" xfId="0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63" xfId="58" applyFont="1" applyFill="1" applyBorder="1" applyAlignment="1">
      <alignment horizontal="center"/>
      <protection/>
    </xf>
    <xf numFmtId="0" fontId="7" fillId="0" borderId="63" xfId="58" applyFont="1" applyFill="1" applyBorder="1">
      <alignment/>
      <protection/>
    </xf>
    <xf numFmtId="0" fontId="7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7" fillId="35" borderId="63" xfId="0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63" xfId="0" applyFont="1" applyBorder="1" applyAlignment="1">
      <alignment/>
    </xf>
    <xf numFmtId="0" fontId="7" fillId="35" borderId="22" xfId="0" applyFont="1" applyFill="1" applyBorder="1" applyAlignment="1">
      <alignment/>
    </xf>
    <xf numFmtId="0" fontId="7" fillId="0" borderId="18" xfId="58" applyFont="1" applyFill="1" applyBorder="1" applyAlignment="1">
      <alignment horizontal="center"/>
      <protection/>
    </xf>
    <xf numFmtId="0" fontId="49" fillId="0" borderId="19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7" fillId="0" borderId="63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58" applyFont="1" applyFill="1" applyBorder="1">
      <alignment/>
      <protection/>
    </xf>
    <xf numFmtId="0" fontId="5" fillId="0" borderId="0" xfId="0" applyFont="1" applyBorder="1" applyAlignment="1">
      <alignment horizontal="center"/>
    </xf>
    <xf numFmtId="2" fontId="0" fillId="0" borderId="58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6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5" xfId="0" applyFont="1" applyBorder="1" applyAlignment="1">
      <alignment/>
    </xf>
    <xf numFmtId="0" fontId="5" fillId="33" borderId="66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172" fontId="5" fillId="0" borderId="66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5" fillId="0" borderId="12" xfId="0" applyFont="1" applyBorder="1" applyAlignment="1" quotePrefix="1">
      <alignment horizontal="right"/>
    </xf>
    <xf numFmtId="0" fontId="7" fillId="0" borderId="12" xfId="0" applyFont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1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0" borderId="12" xfId="0" applyFont="1" applyBorder="1" applyAlignment="1">
      <alignment horizontal="right"/>
    </xf>
    <xf numFmtId="1" fontId="5" fillId="0" borderId="44" xfId="0" applyNumberFormat="1" applyFont="1" applyFill="1" applyBorder="1" applyAlignment="1" applyProtection="1">
      <alignment horizontal="center"/>
      <protection/>
    </xf>
    <xf numFmtId="1" fontId="5" fillId="0" borderId="47" xfId="0" applyNumberFormat="1" applyFont="1" applyFill="1" applyBorder="1" applyAlignment="1" applyProtection="1">
      <alignment horizontal="center"/>
      <protection/>
    </xf>
    <xf numFmtId="2" fontId="5" fillId="0" borderId="56" xfId="0" applyNumberFormat="1" applyFont="1" applyFill="1" applyBorder="1" applyAlignment="1" applyProtection="1">
      <alignment horizontal="center"/>
      <protection/>
    </xf>
    <xf numFmtId="2" fontId="5" fillId="0" borderId="42" xfId="0" applyNumberFormat="1" applyFont="1" applyFill="1" applyBorder="1" applyAlignment="1" applyProtection="1">
      <alignment horizontal="center"/>
      <protection/>
    </xf>
    <xf numFmtId="1" fontId="5" fillId="0" borderId="50" xfId="0" applyNumberFormat="1" applyFont="1" applyFill="1" applyBorder="1" applyAlignment="1" applyProtection="1">
      <alignment horizontal="center"/>
      <protection/>
    </xf>
    <xf numFmtId="2" fontId="5" fillId="0" borderId="53" xfId="0" applyNumberFormat="1" applyFont="1" applyFill="1" applyBorder="1" applyAlignment="1" applyProtection="1">
      <alignment horizontal="center"/>
      <protection/>
    </xf>
    <xf numFmtId="2" fontId="5" fillId="0" borderId="80" xfId="0" applyNumberFormat="1" applyFont="1" applyFill="1" applyBorder="1" applyAlignment="1" applyProtection="1">
      <alignment horizontal="center"/>
      <protection/>
    </xf>
    <xf numFmtId="2" fontId="5" fillId="0" borderId="50" xfId="0" applyNumberFormat="1" applyFont="1" applyFill="1" applyBorder="1" applyAlignment="1" applyProtection="1">
      <alignment horizontal="center"/>
      <protection/>
    </xf>
    <xf numFmtId="1" fontId="5" fillId="0" borderId="45" xfId="0" applyNumberFormat="1" applyFont="1" applyFill="1" applyBorder="1" applyAlignment="1" applyProtection="1">
      <alignment horizontal="center"/>
      <protection/>
    </xf>
    <xf numFmtId="1" fontId="5" fillId="0" borderId="48" xfId="0" applyNumberFormat="1" applyFont="1" applyFill="1" applyBorder="1" applyAlignment="1" applyProtection="1">
      <alignment horizontal="center"/>
      <protection/>
    </xf>
    <xf numFmtId="2" fontId="5" fillId="0" borderId="22" xfId="0" applyNumberFormat="1" applyFont="1" applyFill="1" applyBorder="1" applyAlignment="1" applyProtection="1">
      <alignment horizontal="center"/>
      <protection/>
    </xf>
    <xf numFmtId="2" fontId="5" fillId="0" borderId="2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Fill="1" applyBorder="1" applyAlignment="1" applyProtection="1">
      <alignment horizontal="center"/>
      <protection/>
    </xf>
    <xf numFmtId="2" fontId="5" fillId="0" borderId="54" xfId="0" applyNumberFormat="1" applyFont="1" applyFill="1" applyBorder="1" applyAlignment="1" applyProtection="1">
      <alignment horizontal="center"/>
      <protection/>
    </xf>
    <xf numFmtId="2" fontId="5" fillId="0" borderId="81" xfId="0" applyNumberFormat="1" applyFont="1" applyFill="1" applyBorder="1" applyAlignment="1" applyProtection="1">
      <alignment horizontal="center"/>
      <protection/>
    </xf>
    <xf numFmtId="2" fontId="5" fillId="0" borderId="51" xfId="0" applyNumberFormat="1" applyFont="1" applyFill="1" applyBorder="1" applyAlignment="1" applyProtection="1">
      <alignment horizontal="center"/>
      <protection/>
    </xf>
    <xf numFmtId="2" fontId="5" fillId="0" borderId="82" xfId="0" applyNumberFormat="1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1" fontId="5" fillId="0" borderId="49" xfId="0" applyNumberFormat="1" applyFont="1" applyFill="1" applyBorder="1" applyAlignment="1" applyProtection="1">
      <alignment horizontal="center"/>
      <protection/>
    </xf>
    <xf numFmtId="1" fontId="5" fillId="0" borderId="52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5" fillId="0" borderId="44" xfId="0" applyNumberFormat="1" applyFont="1" applyFill="1" applyBorder="1" applyAlignment="1" applyProtection="1">
      <alignment horizontal="center"/>
      <protection/>
    </xf>
    <xf numFmtId="2" fontId="5" fillId="0" borderId="47" xfId="0" applyNumberFormat="1" applyFont="1" applyFill="1" applyBorder="1" applyAlignment="1" applyProtection="1">
      <alignment horizontal="center"/>
      <protection/>
    </xf>
    <xf numFmtId="2" fontId="5" fillId="0" borderId="45" xfId="0" applyNumberFormat="1" applyFont="1" applyFill="1" applyBorder="1" applyAlignment="1" applyProtection="1">
      <alignment horizontal="center"/>
      <protection/>
    </xf>
    <xf numFmtId="2" fontId="5" fillId="0" borderId="48" xfId="0" applyNumberFormat="1" applyFont="1" applyFill="1" applyBorder="1" applyAlignment="1" applyProtection="1">
      <alignment horizontal="center"/>
      <protection/>
    </xf>
    <xf numFmtId="2" fontId="5" fillId="0" borderId="46" xfId="0" applyNumberFormat="1" applyFont="1" applyFill="1" applyBorder="1" applyAlignment="1" applyProtection="1">
      <alignment horizontal="center"/>
      <protection/>
    </xf>
    <xf numFmtId="2" fontId="5" fillId="0" borderId="49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5" fillId="0" borderId="61" xfId="0" applyFont="1" applyBorder="1" applyAlignment="1">
      <alignment/>
    </xf>
    <xf numFmtId="14" fontId="5" fillId="0" borderId="6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4" fontId="5" fillId="35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4" fontId="5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" fontId="5" fillId="0" borderId="82" xfId="0" applyNumberFormat="1" applyFont="1" applyFill="1" applyBorder="1" applyAlignment="1" applyProtection="1">
      <alignment horizontal="center"/>
      <protection/>
    </xf>
    <xf numFmtId="2" fontId="5" fillId="0" borderId="52" xfId="0" applyNumberFormat="1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>
      <alignment horizontal="center"/>
    </xf>
    <xf numFmtId="2" fontId="5" fillId="0" borderId="58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7" fillId="0" borderId="83" xfId="58" applyFont="1" applyFill="1" applyBorder="1">
      <alignment/>
      <protection/>
    </xf>
    <xf numFmtId="0" fontId="7" fillId="0" borderId="19" xfId="58" applyFont="1" applyFill="1" applyBorder="1">
      <alignment/>
      <protection/>
    </xf>
    <xf numFmtId="0" fontId="7" fillId="0" borderId="19" xfId="58" applyFont="1" applyFill="1" applyBorder="1" applyAlignment="1">
      <alignment horizontal="center"/>
      <protection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35" borderId="19" xfId="0" applyFont="1" applyFill="1" applyBorder="1" applyAlignment="1">
      <alignment/>
    </xf>
    <xf numFmtId="0" fontId="7" fillId="0" borderId="18" xfId="58" applyFont="1" applyFill="1" applyBorder="1">
      <alignment/>
      <protection/>
    </xf>
    <xf numFmtId="0" fontId="7" fillId="35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83" xfId="0" applyFont="1" applyBorder="1" applyAlignment="1">
      <alignment horizontal="center"/>
    </xf>
    <xf numFmtId="0" fontId="7" fillId="35" borderId="83" xfId="0" applyFont="1" applyFill="1" applyBorder="1" applyAlignment="1">
      <alignment/>
    </xf>
    <xf numFmtId="0" fontId="5" fillId="35" borderId="60" xfId="0" applyFont="1" applyFill="1" applyBorder="1" applyAlignment="1">
      <alignment horizontal="center" vertical="center"/>
    </xf>
    <xf numFmtId="0" fontId="7" fillId="0" borderId="83" xfId="0" applyFont="1" applyBorder="1" applyAlignment="1">
      <alignment/>
    </xf>
    <xf numFmtId="14" fontId="5" fillId="0" borderId="61" xfId="0" applyNumberFormat="1" applyFont="1" applyBorder="1" applyAlignment="1">
      <alignment horizontal="center"/>
    </xf>
    <xf numFmtId="0" fontId="5" fillId="0" borderId="60" xfId="0" applyNumberFormat="1" applyFont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7" fillId="35" borderId="19" xfId="58" applyFont="1" applyFill="1" applyBorder="1" applyAlignment="1">
      <alignment horizontal="center"/>
      <protection/>
    </xf>
    <xf numFmtId="0" fontId="7" fillId="35" borderId="19" xfId="0" applyFont="1" applyFill="1" applyBorder="1" applyAlignment="1">
      <alignment horizontal="center"/>
    </xf>
    <xf numFmtId="0" fontId="7" fillId="35" borderId="19" xfId="58" applyFont="1" applyFill="1" applyBorder="1">
      <alignment/>
      <protection/>
    </xf>
    <xf numFmtId="0" fontId="7" fillId="35" borderId="18" xfId="58" applyFont="1" applyFill="1" applyBorder="1" applyAlignment="1">
      <alignment horizontal="center"/>
      <protection/>
    </xf>
    <xf numFmtId="0" fontId="5" fillId="0" borderId="83" xfId="0" applyFont="1" applyBorder="1" applyAlignment="1">
      <alignment horizontal="center" vertical="center"/>
    </xf>
    <xf numFmtId="14" fontId="5" fillId="35" borderId="61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7" fillId="0" borderId="79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1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5" xfId="0" applyBorder="1" applyAlignment="1">
      <alignment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6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3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48"/>
      </font>
    </dxf>
    <dxf>
      <font>
        <color indexed="14"/>
      </font>
    </dxf>
    <dxf>
      <fill>
        <patternFill>
          <bgColor indexed="45"/>
        </patternFill>
      </fill>
    </dxf>
    <dxf/>
    <dxf>
      <fill>
        <patternFill>
          <bgColor indexed="44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/>
    <dxf>
      <fill>
        <patternFill>
          <bgColor indexed="44"/>
        </patternFill>
      </fill>
    </dxf>
    <dxf/>
    <dxf>
      <fill>
        <patternFill>
          <bgColor indexed="44"/>
        </patternFill>
      </fill>
    </dxf>
    <dxf/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/>
    <dxf>
      <fill>
        <patternFill>
          <bgColor indexed="43"/>
        </patternFill>
      </fill>
    </dxf>
    <dxf/>
    <dxf>
      <fill>
        <patternFill>
          <bgColor indexed="45"/>
        </patternFill>
      </fill>
    </dxf>
    <dxf/>
    <dxf>
      <fill>
        <patternFill>
          <bgColor indexed="44"/>
        </patternFill>
      </fill>
    </dxf>
    <dxf/>
    <dxf>
      <fill>
        <patternFill>
          <bgColor indexed="43"/>
        </patternFill>
      </fill>
    </dxf>
    <dxf/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rgb="FFDD0806"/>
        </patternFill>
      </fill>
      <border/>
    </dxf>
    <dxf>
      <font>
        <color rgb="FFF20884"/>
      </font>
      <border/>
    </dxf>
    <dxf>
      <font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9"/>
  <sheetViews>
    <sheetView tabSelected="1" zoomScale="90" zoomScaleNormal="90" workbookViewId="0" topLeftCell="A1">
      <selection activeCell="N28" sqref="N28"/>
    </sheetView>
  </sheetViews>
  <sheetFormatPr defaultColWidth="11.00390625" defaultRowHeight="12.75"/>
  <cols>
    <col min="1" max="1" width="23.625" style="0" bestFit="1" customWidth="1"/>
    <col min="2" max="11" width="9.25390625" style="0" customWidth="1"/>
  </cols>
  <sheetData>
    <row r="1" spans="1:11" ht="15" customHeight="1">
      <c r="A1" s="239" t="s">
        <v>129</v>
      </c>
      <c r="B1" s="240" t="s">
        <v>23</v>
      </c>
      <c r="C1" s="240" t="s">
        <v>31</v>
      </c>
      <c r="D1" s="240" t="s">
        <v>7</v>
      </c>
      <c r="E1" s="240" t="s">
        <v>9</v>
      </c>
      <c r="F1" s="240" t="s">
        <v>56</v>
      </c>
      <c r="G1" s="240"/>
      <c r="H1" s="240" t="s">
        <v>24</v>
      </c>
      <c r="I1" s="240" t="s">
        <v>30</v>
      </c>
      <c r="J1" s="1"/>
      <c r="K1" s="1"/>
    </row>
    <row r="2" spans="1:11" ht="15" customHeight="1">
      <c r="A2" s="239"/>
      <c r="B2" s="243"/>
      <c r="C2" s="240"/>
      <c r="D2" s="240"/>
      <c r="E2" s="240"/>
      <c r="F2" s="149" t="s">
        <v>40</v>
      </c>
      <c r="G2" s="149" t="s">
        <v>68</v>
      </c>
      <c r="H2" s="240"/>
      <c r="I2" s="240"/>
      <c r="J2" s="1"/>
      <c r="K2" s="1"/>
    </row>
    <row r="3" spans="1:11" ht="12.75">
      <c r="A3" s="137" t="str">
        <f>+Kingfishers!A3</f>
        <v>Kingfishers</v>
      </c>
      <c r="B3" s="50">
        <f>IF(ISTEXT($A3),Kingfishers!$H$112,"")</f>
        <v>18</v>
      </c>
      <c r="C3" s="51">
        <f>IF(ISTEXT($A3),Kingfishers!$D$108,"")</f>
        <v>14</v>
      </c>
      <c r="D3" s="52">
        <f>IF(ISTEXT($A3),Kingfishers!$F$108,"")</f>
        <v>0</v>
      </c>
      <c r="E3" s="53">
        <f>IF(ISTEXT($A3),Kingfishers!$H$108,"")</f>
        <v>4</v>
      </c>
      <c r="F3" s="51">
        <f>IF(ISTEXT($A3),Kingfishers!$D$109,"")</f>
        <v>60</v>
      </c>
      <c r="G3" s="54">
        <f>IF(ISTEXT($A3),Kingfishers!$D$110,"")</f>
        <v>6</v>
      </c>
      <c r="H3" s="51">
        <f>IF(ISTEXT($A3),Kingfishers!$D$111,"")</f>
        <v>0</v>
      </c>
      <c r="I3" s="66">
        <f>IF(ISTEXT($A3),Kingfishers!$D$112,"")</f>
        <v>147</v>
      </c>
      <c r="J3" s="1"/>
      <c r="K3" s="1"/>
    </row>
    <row r="4" spans="1:11" ht="12.75">
      <c r="A4" s="138" t="str">
        <f>+'Badsey Lads'!A3</f>
        <v>Badsey Lads</v>
      </c>
      <c r="B4" s="55">
        <f>IF(ISTEXT($A4),'Badsey Lads'!$H$112,"")</f>
        <v>18</v>
      </c>
      <c r="C4" s="56">
        <f>IF(ISTEXT($A4),'Badsey Lads'!$D$108,"")</f>
        <v>13</v>
      </c>
      <c r="D4" s="57">
        <f>IF(ISTEXT($A4),'Badsey Lads'!$F$108,"")</f>
        <v>0</v>
      </c>
      <c r="E4" s="15">
        <f>IF(ISTEXT($A4),'Badsey Lads'!$H$108,"")</f>
        <v>5</v>
      </c>
      <c r="F4" s="56">
        <f>IF(ISTEXT($A4),'Badsey Lads'!$D$109,"")</f>
        <v>62</v>
      </c>
      <c r="G4" s="58">
        <f>IF(ISTEXT($A4),'Badsey Lads'!$D$110,"")</f>
        <v>2</v>
      </c>
      <c r="H4" s="59">
        <f>IF(ISTEXT($A4),'Badsey Lads'!$D$111,"")</f>
        <v>0</v>
      </c>
      <c r="I4" s="67">
        <f>IF(ISTEXT($A4),'Badsey Lads'!$D$112,"")</f>
        <v>141</v>
      </c>
      <c r="J4" s="1"/>
      <c r="K4" s="1"/>
    </row>
    <row r="5" spans="1:11" ht="12.75">
      <c r="A5" s="113" t="str">
        <f>+'Badsey Reckers'!A3</f>
        <v>Badsey Reckers</v>
      </c>
      <c r="B5" s="55">
        <f>IF(ISTEXT($A5),'Badsey Reckers'!$H$112,"")</f>
        <v>18</v>
      </c>
      <c r="C5" s="56">
        <f>IF(ISTEXT($A5),'Badsey Reckers'!$D$108,"")</f>
        <v>13</v>
      </c>
      <c r="D5" s="57">
        <f>IF(ISTEXT($A5),'Badsey Reckers'!$F$108,"")</f>
        <v>0</v>
      </c>
      <c r="E5" s="15">
        <f>IF(ISTEXT($A5),'Badsey Reckers'!$H$108,"")</f>
        <v>5</v>
      </c>
      <c r="F5" s="56">
        <f>IF(ISTEXT($A5),'Badsey Reckers'!$D$109,"")</f>
        <v>59</v>
      </c>
      <c r="G5" s="58">
        <f>IF(ISTEXT($A5),'Badsey Reckers'!$D$110,"")</f>
        <v>5</v>
      </c>
      <c r="H5" s="59">
        <f>IF(ISTEXT($A5),'Badsey Reckers'!$D$111,"")</f>
        <v>0</v>
      </c>
      <c r="I5" s="67">
        <f>IF(ISTEXT($A5),'Badsey Reckers'!$D$112,"")</f>
        <v>139.5</v>
      </c>
      <c r="J5" s="1"/>
      <c r="K5" s="1"/>
    </row>
    <row r="6" spans="1:11" ht="12.75">
      <c r="A6" s="113" t="str">
        <f>+Nomads!A3</f>
        <v>Nomads</v>
      </c>
      <c r="B6" s="55">
        <f>IF(ISTEXT($A6),Nomads!$H$112,"")</f>
        <v>18</v>
      </c>
      <c r="C6" s="56">
        <f>IF(ISTEXT($A6),Nomads!$D$108,"")</f>
        <v>10</v>
      </c>
      <c r="D6" s="57">
        <f>IF(ISTEXT($A6),Nomads!$F$108,"")</f>
        <v>0</v>
      </c>
      <c r="E6" s="15">
        <f>IF(ISTEXT($A6),Nomads!$H$108,"")</f>
        <v>8</v>
      </c>
      <c r="F6" s="56">
        <f>IF(ISTEXT($A6),Nomads!$D$109,"")</f>
        <v>65</v>
      </c>
      <c r="G6" s="58">
        <f>IF(ISTEXT($A6),Nomads!$D$110,"")</f>
        <v>4</v>
      </c>
      <c r="H6" s="59">
        <f>IF(ISTEXT($A6),Nomads!$D$111,"")</f>
        <v>0</v>
      </c>
      <c r="I6" s="67">
        <f>IF(ISTEXT($A6),Nomads!$D$112,"")</f>
        <v>127</v>
      </c>
      <c r="J6" s="1"/>
      <c r="K6" s="1"/>
    </row>
    <row r="7" spans="1:11" ht="12.75">
      <c r="A7" s="113" t="str">
        <f>+'Wickhamford Sports'!A3</f>
        <v>Wickhamford Sports</v>
      </c>
      <c r="B7" s="55">
        <f>IF(ISTEXT($A7),'Wickhamford Sports'!$H$112,"")</f>
        <v>18</v>
      </c>
      <c r="C7" s="56">
        <f>IF(ISTEXT($A7),'Wickhamford Sports'!$D$108,"")</f>
        <v>10</v>
      </c>
      <c r="D7" s="57">
        <f>IF(ISTEXT($A7),'Wickhamford Sports'!$F$108,"")</f>
        <v>0</v>
      </c>
      <c r="E7" s="15">
        <f>IF(ISTEXT($A7),'Wickhamford Sports'!$H$108,"")</f>
        <v>8</v>
      </c>
      <c r="F7" s="56">
        <f>IF(ISTEXT($A7),'Wickhamford Sports'!$D$109,"")</f>
        <v>56</v>
      </c>
      <c r="G7" s="58">
        <f>IF(ISTEXT($A7),'Wickhamford Sports'!$D$110,"")</f>
        <v>5</v>
      </c>
      <c r="H7" s="59">
        <f>IF(ISTEXT($A7),'Wickhamford Sports'!$D$111,"")</f>
        <v>0</v>
      </c>
      <c r="I7" s="67">
        <f>IF(ISTEXT($A7),'Wickhamford Sports'!$D$112,"")</f>
        <v>118.5</v>
      </c>
      <c r="J7" s="1"/>
      <c r="K7" s="1"/>
    </row>
    <row r="8" spans="1:11" ht="12.75">
      <c r="A8" s="113" t="str">
        <f>+Rustlers!A3</f>
        <v>Rustlers</v>
      </c>
      <c r="B8" s="55">
        <f>IF(ISTEXT($A8),Rustlers!$H$112,"")</f>
        <v>18</v>
      </c>
      <c r="C8" s="56">
        <f>IF(ISTEXT($A8),Rustlers!$D$108,"")</f>
        <v>8</v>
      </c>
      <c r="D8" s="57">
        <f>IF(ISTEXT($A8),Rustlers!$F$108,"")</f>
        <v>0</v>
      </c>
      <c r="E8" s="58">
        <f>IF(ISTEXT($A8),Rustlers!$H$108,"")</f>
        <v>10</v>
      </c>
      <c r="F8" s="57">
        <f>IF(ISTEXT($A8),Rustlers!$D$109,"")</f>
        <v>49</v>
      </c>
      <c r="G8" s="58">
        <f>IF(ISTEXT($A8),Rustlers!$D$110,"")</f>
        <v>4</v>
      </c>
      <c r="H8" s="57">
        <f>IF(ISTEXT($A8),Rustlers!$D$111,"")</f>
        <v>0</v>
      </c>
      <c r="I8" s="67">
        <f>IF(ISTEXT($A8),Rustlers!$D$112,"")</f>
        <v>99</v>
      </c>
      <c r="J8" s="1"/>
      <c r="K8" s="1"/>
    </row>
    <row r="9" spans="1:11" ht="12.75">
      <c r="A9" s="113" t="str">
        <f>+'Team Phoenix'!A3</f>
        <v>Team Phoenix</v>
      </c>
      <c r="B9" s="55">
        <f>IF(ISTEXT($A9),'Team Phoenix'!$H$112,"")</f>
        <v>18</v>
      </c>
      <c r="C9" s="56">
        <f>IF(ISTEXT($A9),'Team Phoenix'!$D$108,"")</f>
        <v>8</v>
      </c>
      <c r="D9" s="57">
        <f>IF(ISTEXT($A9),'Team Phoenix'!$F$108,"")</f>
        <v>0</v>
      </c>
      <c r="E9" s="58">
        <f>IF(ISTEXT($A9),'Team Phoenix'!$H$108,"")</f>
        <v>10</v>
      </c>
      <c r="F9" s="57">
        <f>IF(ISTEXT($A9),'Team Phoenix'!$D$109,"")</f>
        <v>40</v>
      </c>
      <c r="G9" s="58">
        <f>IF(ISTEXT($A9),'Team Phoenix'!$D$110,"")</f>
        <v>4</v>
      </c>
      <c r="H9" s="57">
        <f>IF(ISTEXT($A9),'Team Phoenix'!$D$111,"")</f>
        <v>0</v>
      </c>
      <c r="I9" s="67">
        <f>IF(ISTEXT($A9),'Team Phoenix'!$D$112,"")</f>
        <v>90</v>
      </c>
      <c r="J9" s="1"/>
      <c r="K9" s="1"/>
    </row>
    <row r="10" spans="1:11" ht="12.75">
      <c r="A10" s="113" t="str">
        <f>'Odds &amp; Sods'!A3</f>
        <v>Odds &amp; Sods</v>
      </c>
      <c r="B10" s="55">
        <f>IF(ISTEXT($A10),'Odds &amp; Sods'!$H$112,"")</f>
        <v>18</v>
      </c>
      <c r="C10" s="56">
        <f>IF(ISTEXT($A10),'Odds &amp; Sods'!$D$108,"")</f>
        <v>6</v>
      </c>
      <c r="D10" s="57">
        <f>IF(ISTEXT($A10),'Odds &amp; Sods'!$F$108,"")</f>
        <v>1</v>
      </c>
      <c r="E10" s="15">
        <f>IF(ISTEXT($A10),'Odds &amp; Sods'!$H$108,"")</f>
        <v>11</v>
      </c>
      <c r="F10" s="56">
        <f>IF(ISTEXT($A10),'Odds &amp; Sods'!$D$109,"")</f>
        <v>47</v>
      </c>
      <c r="G10" s="58">
        <f>IF(ISTEXT($A10),'Odds &amp; Sods'!$D$110,"")</f>
        <v>4</v>
      </c>
      <c r="H10" s="59">
        <f>IF(ISTEXT($A10),'Odds &amp; Sods'!$D$111,"")</f>
        <v>6</v>
      </c>
      <c r="I10" s="67">
        <f>IF(ISTEXT($A10),'Odds &amp; Sods'!$D$112,"")</f>
        <v>82</v>
      </c>
      <c r="J10" s="1"/>
      <c r="K10" s="1"/>
    </row>
    <row r="11" spans="1:11" ht="12.75">
      <c r="A11" s="113" t="str">
        <f>+Goodalls!A3</f>
        <v>Goodalls</v>
      </c>
      <c r="B11" s="55">
        <f>IF(ISTEXT($A11),Goodalls!$H$112,"")</f>
        <v>18</v>
      </c>
      <c r="C11" s="56">
        <f>IF(ISTEXT($A11),Goodalls!$D$108,"")</f>
        <v>4</v>
      </c>
      <c r="D11" s="57">
        <f>IF(ISTEXT($A11),Goodalls!$F$108,"")</f>
        <v>0</v>
      </c>
      <c r="E11" s="15">
        <f>IF(ISTEXT($A11),Goodalls!$H$108,"")</f>
        <v>14</v>
      </c>
      <c r="F11" s="56">
        <f>IF(ISTEXT($A11),Goodalls!$D$109,"")</f>
        <v>41</v>
      </c>
      <c r="G11" s="58">
        <f>IF(ISTEXT($A11),Goodalls!$D$110,"")</f>
        <v>9</v>
      </c>
      <c r="H11" s="59">
        <f>IF(ISTEXT($A11),Goodalls!$D$111,"")</f>
        <v>0</v>
      </c>
      <c r="I11" s="67">
        <f>IF(ISTEXT($A11),Goodalls!$D$112,"")</f>
        <v>69.5</v>
      </c>
      <c r="J11" s="1"/>
      <c r="K11" s="1"/>
    </row>
    <row r="12" spans="1:11" ht="12.75">
      <c r="A12" s="113" t="str">
        <f>+Trackers!A3</f>
        <v>Trackers</v>
      </c>
      <c r="B12" s="55">
        <f>IF(ISTEXT($A12),Trackers!$H$112,"")</f>
        <v>18</v>
      </c>
      <c r="C12" s="56">
        <f>IF(ISTEXT($A12),Trackers!$D$108,"")</f>
        <v>3</v>
      </c>
      <c r="D12" s="57">
        <f>IF(ISTEXT($A12),Trackers!$F$108,"")</f>
        <v>1</v>
      </c>
      <c r="E12" s="15">
        <f>IF(ISTEXT($A12),Trackers!$H$108,"")</f>
        <v>14</v>
      </c>
      <c r="F12" s="56">
        <f>IF(ISTEXT($A12),Trackers!$D$109,"")</f>
        <v>38</v>
      </c>
      <c r="G12" s="58">
        <f>IF(ISTEXT($A12),Trackers!$D$110,"")</f>
        <v>3</v>
      </c>
      <c r="H12" s="59">
        <f>IF(ISTEXT($A12),Trackers!$D$111,"")</f>
        <v>0</v>
      </c>
      <c r="I12" s="67">
        <f>IF(ISTEXT($A12),Trackers!$D$112,"")</f>
        <v>60.5</v>
      </c>
      <c r="J12" s="1"/>
      <c r="K12" s="1"/>
    </row>
    <row r="13" spans="1:11" ht="12.75" customHeight="1" hidden="1">
      <c r="A13" s="26"/>
      <c r="B13" s="55"/>
      <c r="C13" s="56"/>
      <c r="D13" s="57"/>
      <c r="E13" s="15"/>
      <c r="F13" s="56"/>
      <c r="G13" s="58"/>
      <c r="H13" s="59"/>
      <c r="I13" s="67"/>
      <c r="J13" s="1"/>
      <c r="K13" s="1"/>
    </row>
    <row r="14" spans="1:11" ht="12.75" customHeight="1" hidden="1">
      <c r="A14" s="141"/>
      <c r="B14" s="142"/>
      <c r="C14" s="143"/>
      <c r="D14" s="144"/>
      <c r="E14" s="145"/>
      <c r="F14" s="143"/>
      <c r="G14" s="146"/>
      <c r="H14" s="147"/>
      <c r="I14" s="148"/>
      <c r="J14" s="1"/>
      <c r="K14" s="1"/>
    </row>
    <row r="15" spans="1:11" ht="12.75" customHeight="1" hidden="1">
      <c r="A15" s="141"/>
      <c r="B15" s="142"/>
      <c r="C15" s="143"/>
      <c r="D15" s="144"/>
      <c r="E15" s="145"/>
      <c r="F15" s="143"/>
      <c r="G15" s="146"/>
      <c r="H15" s="147"/>
      <c r="I15" s="148"/>
      <c r="J15" s="1"/>
      <c r="K15" s="1"/>
    </row>
    <row r="16" spans="1:11" ht="12.75" customHeight="1" hidden="1">
      <c r="A16" s="27"/>
      <c r="B16" s="60"/>
      <c r="C16" s="61"/>
      <c r="D16" s="62"/>
      <c r="E16" s="63"/>
      <c r="F16" s="61"/>
      <c r="G16" s="64"/>
      <c r="H16" s="65"/>
      <c r="I16" s="68"/>
      <c r="J16" s="1"/>
      <c r="K16" s="1"/>
    </row>
    <row r="17" spans="1:11" ht="24" customHeight="1">
      <c r="A17" s="1"/>
      <c r="B17" s="1"/>
      <c r="C17" s="1"/>
      <c r="D17" s="1"/>
      <c r="E17" s="1"/>
      <c r="F17" s="1"/>
      <c r="G17" s="1"/>
      <c r="H17" s="126"/>
      <c r="I17" s="126"/>
      <c r="J17" s="126"/>
      <c r="K17" s="1"/>
    </row>
    <row r="18" spans="1:11" ht="18" customHeight="1">
      <c r="A18" s="151"/>
      <c r="B18" s="240" t="s">
        <v>69</v>
      </c>
      <c r="C18" s="240"/>
      <c r="D18" s="240"/>
      <c r="E18" s="240" t="s">
        <v>70</v>
      </c>
      <c r="F18" s="240"/>
      <c r="G18" s="240"/>
      <c r="H18" s="240"/>
      <c r="I18" s="240"/>
      <c r="J18" s="152"/>
      <c r="K18" s="152"/>
    </row>
    <row r="19" spans="1:11" ht="15" customHeight="1">
      <c r="A19" s="238" t="s">
        <v>71</v>
      </c>
      <c r="B19" s="153" t="s">
        <v>20</v>
      </c>
      <c r="C19" s="154" t="s">
        <v>21</v>
      </c>
      <c r="D19" s="155" t="s">
        <v>22</v>
      </c>
      <c r="E19" s="241" t="s">
        <v>60</v>
      </c>
      <c r="F19" s="242"/>
      <c r="G19" s="150" t="s">
        <v>41</v>
      </c>
      <c r="H19" s="241" t="s">
        <v>72</v>
      </c>
      <c r="I19" s="242"/>
      <c r="J19" s="152"/>
      <c r="K19" s="240" t="s">
        <v>73</v>
      </c>
    </row>
    <row r="20" spans="1:11" ht="15" customHeight="1">
      <c r="A20" s="239"/>
      <c r="B20" s="156" t="s">
        <v>74</v>
      </c>
      <c r="C20" s="157" t="s">
        <v>74</v>
      </c>
      <c r="D20" s="158" t="s">
        <v>74</v>
      </c>
      <c r="E20" s="156" t="s">
        <v>75</v>
      </c>
      <c r="F20" s="158" t="s">
        <v>76</v>
      </c>
      <c r="G20" s="159" t="s">
        <v>57</v>
      </c>
      <c r="H20" s="156" t="s">
        <v>77</v>
      </c>
      <c r="I20" s="158" t="s">
        <v>78</v>
      </c>
      <c r="J20" s="152"/>
      <c r="K20" s="240"/>
    </row>
    <row r="21" spans="1:11" ht="12.75">
      <c r="A21" s="114" t="str">
        <f>Kingfishers!$A$3</f>
        <v>Kingfishers</v>
      </c>
      <c r="B21" s="33">
        <f>Kingfishers!$S$43</f>
        <v>420.1666666666667</v>
      </c>
      <c r="C21" s="34">
        <f>Kingfishers!$R$43</f>
        <v>434.22222222222223</v>
      </c>
      <c r="D21" s="35">
        <f>Kingfishers!$R$95</f>
        <v>406.1111111111111</v>
      </c>
      <c r="E21" s="36">
        <f>Kingfishers!$T$109</f>
        <v>59</v>
      </c>
      <c r="F21" s="42">
        <f>Kingfishers!$U$109</f>
      </c>
      <c r="G21" s="37">
        <f>Kingfishers!$W$111</f>
        <v>46.75</v>
      </c>
      <c r="H21" s="33">
        <f>Kingfishers!$V$95</f>
        <v>46.625</v>
      </c>
      <c r="I21" s="35">
        <f>Kingfishers!$W$95</f>
      </c>
      <c r="J21" s="35"/>
      <c r="K21" s="67">
        <f>IF(ISTEXT($A3),Kingfishers!$D$112,"")</f>
        <v>147</v>
      </c>
    </row>
    <row r="22" spans="1:11" ht="12.75">
      <c r="A22" s="115" t="str">
        <f>'Badsey Lads'!$A$3</f>
        <v>Badsey Lads</v>
      </c>
      <c r="B22" s="38">
        <f>'Badsey Lads'!$S$43</f>
        <v>418.55555555555554</v>
      </c>
      <c r="C22" s="39">
        <f>'Badsey Lads'!$R$43</f>
        <v>425.6666666666667</v>
      </c>
      <c r="D22" s="40">
        <f>'Badsey Lads'!$R$95</f>
        <v>411.44444444444446</v>
      </c>
      <c r="E22" s="41">
        <f>'Badsey Lads'!$T$109</f>
        <v>59</v>
      </c>
      <c r="F22" s="42">
        <f>'Badsey Lads'!$U$109</f>
        <v>45</v>
      </c>
      <c r="G22" s="43">
        <f>'Badsey Lads'!$W$111</f>
        <v>46.27777777777778</v>
      </c>
      <c r="H22" s="38">
        <f>'Badsey Lads'!$V$95</f>
        <v>44.333333333333336</v>
      </c>
      <c r="I22" s="40">
        <f>'Badsey Lads'!$W$95</f>
        <v>40.57142857142857</v>
      </c>
      <c r="J22" s="40"/>
      <c r="K22" s="67">
        <f>IF(ISTEXT($A4),'Badsey Lads'!$D$112,"")</f>
        <v>141</v>
      </c>
    </row>
    <row r="23" spans="1:11" ht="12.75">
      <c r="A23" s="115" t="str">
        <f>'Badsey Reckers'!$A$3</f>
        <v>Badsey Reckers</v>
      </c>
      <c r="B23" s="38">
        <f>'Badsey Reckers'!$S$43</f>
        <v>413.44444444444446</v>
      </c>
      <c r="C23" s="39">
        <f>'Badsey Reckers'!$R$43</f>
        <v>413</v>
      </c>
      <c r="D23" s="40">
        <f>'Badsey Reckers'!$R$95</f>
        <v>413.8888888888889</v>
      </c>
      <c r="E23" s="41">
        <f>'Badsey Reckers'!$T$109</f>
        <v>61</v>
      </c>
      <c r="F23" s="42">
        <f>'Badsey Reckers'!$U$109</f>
        <v>48</v>
      </c>
      <c r="G23" s="43">
        <f>'Badsey Reckers'!$W$111</f>
        <v>44.214285714285715</v>
      </c>
      <c r="H23" s="38">
        <f>'Badsey Reckers'!$V$95</f>
        <v>46.44444444444444</v>
      </c>
      <c r="I23" s="40">
        <f>'Badsey Reckers'!$W$95</f>
        <v>40.5</v>
      </c>
      <c r="J23" s="40"/>
      <c r="K23" s="67">
        <f>IF(ISTEXT($A5),'Badsey Reckers'!$D$112,"")</f>
        <v>139.5</v>
      </c>
    </row>
    <row r="24" spans="1:11" ht="12.75">
      <c r="A24" s="115" t="str">
        <f>Nomads!$A$3</f>
        <v>Nomads</v>
      </c>
      <c r="B24" s="38">
        <f>Nomads!$S$43</f>
        <v>409.3333333333333</v>
      </c>
      <c r="C24" s="39">
        <f>Nomads!$R$43</f>
        <v>404</v>
      </c>
      <c r="D24" s="40">
        <f>Nomads!$R$95</f>
        <v>414.6666666666667</v>
      </c>
      <c r="E24" s="41">
        <f>Nomads!$T$109</f>
        <v>56</v>
      </c>
      <c r="F24" s="42">
        <f>Nomads!$U$109</f>
      </c>
      <c r="G24" s="43">
        <f>Nomads!$W$111</f>
        <v>44</v>
      </c>
      <c r="H24" s="38">
        <f>Nomads!$V$95</f>
        <v>44.55555555555556</v>
      </c>
      <c r="I24" s="40">
        <f>Nomads!$W$95</f>
      </c>
      <c r="J24" s="40"/>
      <c r="K24" s="67">
        <f>IF(ISTEXT($A6),Nomads!$D$112,"")</f>
        <v>127</v>
      </c>
    </row>
    <row r="25" spans="1:11" ht="12.75">
      <c r="A25" s="115" t="str">
        <f>'Wickhamford Sports'!$A$3</f>
        <v>Wickhamford Sports</v>
      </c>
      <c r="B25" s="38">
        <f>'Wickhamford Sports'!$S$43</f>
        <v>406.1111111111111</v>
      </c>
      <c r="C25" s="39">
        <f>'Wickhamford Sports'!$R$43</f>
        <v>403.55555555555554</v>
      </c>
      <c r="D25" s="40">
        <f>'Wickhamford Sports'!$R$95</f>
        <v>408.6666666666667</v>
      </c>
      <c r="E25" s="41">
        <f>'Wickhamford Sports'!$T$109</f>
        <v>56</v>
      </c>
      <c r="F25" s="42">
        <f>'Wickhamford Sports'!$U$109</f>
      </c>
      <c r="G25" s="43">
        <f>'Wickhamford Sports'!$W$111</f>
        <v>44.22222222222222</v>
      </c>
      <c r="H25" s="38">
        <f>'Wickhamford Sports'!$V$95</f>
        <v>45.44444444444444</v>
      </c>
      <c r="I25" s="40">
        <f>'Wickhamford Sports'!$W$95</f>
      </c>
      <c r="J25" s="40"/>
      <c r="K25" s="67">
        <f>IF(ISTEXT($A7),'Wickhamford Sports'!$D$112,"")</f>
        <v>118.5</v>
      </c>
    </row>
    <row r="26" spans="1:11" ht="12.75">
      <c r="A26" s="115" t="str">
        <f>Rustlers!$A$3</f>
        <v>Rustlers</v>
      </c>
      <c r="B26" s="38">
        <f>Rustlers!$S$43</f>
        <v>402.8333333333333</v>
      </c>
      <c r="C26" s="39">
        <f>Rustlers!$R$43</f>
        <v>405.1111111111111</v>
      </c>
      <c r="D26" s="40">
        <f>Rustlers!$R$95</f>
        <v>400.55555555555554</v>
      </c>
      <c r="E26" s="41">
        <f>Rustlers!$T$109</f>
        <v>60</v>
      </c>
      <c r="F26" s="42">
        <f>Rustlers!$U$109</f>
        <v>45</v>
      </c>
      <c r="G26" s="40">
        <f>Rustlers!$W$111</f>
        <v>45.214285714285715</v>
      </c>
      <c r="H26" s="38">
        <f>Rustlers!$V$95</f>
        <v>46</v>
      </c>
      <c r="I26" s="40">
        <f>Rustlers!$W$95</f>
      </c>
      <c r="J26" s="40"/>
      <c r="K26" s="67">
        <f>IF(ISTEXT($A8),Rustlers!$D$112,"")</f>
        <v>99</v>
      </c>
    </row>
    <row r="27" spans="1:11" ht="12.75">
      <c r="A27" s="115" t="str">
        <f>'Team Phoenix'!$A$3</f>
        <v>Team Phoenix</v>
      </c>
      <c r="B27" s="38">
        <f>'Team Phoenix'!$S$43</f>
        <v>383.5</v>
      </c>
      <c r="C27" s="39">
        <f>'Team Phoenix'!$R$43</f>
        <v>379.1111111111111</v>
      </c>
      <c r="D27" s="40">
        <f>'Team Phoenix'!$R$95</f>
        <v>387.8888888888889</v>
      </c>
      <c r="E27" s="41">
        <f>'Team Phoenix'!$T$109</f>
        <v>57</v>
      </c>
      <c r="F27" s="42">
        <f>'Team Phoenix'!$U$109</f>
        <v>45</v>
      </c>
      <c r="G27" s="40">
        <f>'Team Phoenix'!$W$111</f>
        <v>42.25</v>
      </c>
      <c r="H27" s="38">
        <f>'Team Phoenix'!$V$95</f>
        <v>42.666666666666664</v>
      </c>
      <c r="I27" s="40">
        <f>'Team Phoenix'!$W$95</f>
        <v>39.142857142857146</v>
      </c>
      <c r="J27" s="40"/>
      <c r="K27" s="67">
        <f>IF(ISTEXT($A9),'Team Phoenix'!$D$112,"")</f>
        <v>90</v>
      </c>
    </row>
    <row r="28" spans="1:11" ht="12.75">
      <c r="A28" s="115" t="str">
        <f>'Odds &amp; Sods'!$A$3</f>
        <v>Odds &amp; Sods</v>
      </c>
      <c r="B28" s="38">
        <f>'Odds &amp; Sods'!$S$43</f>
        <v>397.27777777777777</v>
      </c>
      <c r="C28" s="39">
        <f>'Odds &amp; Sods'!$R$43</f>
        <v>388.55555555555554</v>
      </c>
      <c r="D28" s="40">
        <f>'Odds &amp; Sods'!$R$95</f>
        <v>406</v>
      </c>
      <c r="E28" s="41">
        <f>'Odds &amp; Sods'!$T$109</f>
        <v>53</v>
      </c>
      <c r="F28" s="42">
        <f>'Odds &amp; Sods'!$U$109</f>
        <v>43</v>
      </c>
      <c r="G28" s="43">
        <f>'Odds &amp; Sods'!$W$111</f>
        <v>43.72222222222222</v>
      </c>
      <c r="H28" s="38">
        <f>'Odds &amp; Sods'!$V$95</f>
        <v>45.55555555555556</v>
      </c>
      <c r="I28" s="40">
        <f>'Odds &amp; Sods'!$W$95</f>
        <v>39.142857142857146</v>
      </c>
      <c r="J28" s="40"/>
      <c r="K28" s="67">
        <f>IF(ISTEXT($A10),'Odds &amp; Sods'!$D$112,"")</f>
        <v>82</v>
      </c>
    </row>
    <row r="29" spans="1:11" ht="12.75">
      <c r="A29" s="115" t="str">
        <f>Goodalls!$A$3</f>
        <v>Goodalls</v>
      </c>
      <c r="B29" s="38">
        <f>Goodalls!$S$43</f>
        <v>405.44444444444446</v>
      </c>
      <c r="C29" s="39">
        <f>Goodalls!$R$43</f>
        <v>415.77777777777777</v>
      </c>
      <c r="D29" s="40">
        <f>Goodalls!$R$95</f>
        <v>395.1111111111111</v>
      </c>
      <c r="E29" s="41">
        <f>Goodalls!$T$109</f>
        <v>61</v>
      </c>
      <c r="F29" s="42">
        <f>Goodalls!$U$109</f>
        <v>46</v>
      </c>
      <c r="G29" s="43">
        <f>Goodalls!$W$111</f>
        <v>44.64705882352941</v>
      </c>
      <c r="H29" s="38">
        <f>Goodalls!$V$95</f>
        <v>42.75</v>
      </c>
      <c r="I29" s="40">
        <f>Goodalls!$W$95</f>
        <v>34.142857142857146</v>
      </c>
      <c r="J29" s="40"/>
      <c r="K29" s="67">
        <f>IF(ISTEXT($A11),Goodalls!$D$112,"")</f>
        <v>69.5</v>
      </c>
    </row>
    <row r="30" spans="1:11" ht="12.75">
      <c r="A30" s="115" t="str">
        <f>Trackers!$A$3</f>
        <v>Trackers</v>
      </c>
      <c r="B30" s="38">
        <f>Trackers!$S$43</f>
        <v>390.22222222222223</v>
      </c>
      <c r="C30" s="39">
        <f>Trackers!$R$43</f>
        <v>389.6666666666667</v>
      </c>
      <c r="D30" s="40">
        <f>Trackers!$R$95</f>
        <v>390.77777777777777</v>
      </c>
      <c r="E30" s="41">
        <f>Trackers!$T$109</f>
        <v>56</v>
      </c>
      <c r="F30" s="42">
        <f>Trackers!$U$109</f>
        <v>48</v>
      </c>
      <c r="G30" s="43">
        <f>Trackers!$W$111</f>
        <v>43.4375</v>
      </c>
      <c r="H30" s="38">
        <f>Trackers!$V$95</f>
        <v>43.77777777777778</v>
      </c>
      <c r="I30" s="40">
        <f>Trackers!$W$95</f>
        <v>40.666666666666664</v>
      </c>
      <c r="J30" s="40"/>
      <c r="K30" s="67">
        <f>IF(ISTEXT($A12),Trackers!$D$112,"")</f>
        <v>60.5</v>
      </c>
    </row>
    <row r="31" spans="1:11" ht="12.75" hidden="1">
      <c r="A31" s="28"/>
      <c r="B31" s="38"/>
      <c r="C31" s="39"/>
      <c r="D31" s="40"/>
      <c r="E31" s="41"/>
      <c r="F31" s="42"/>
      <c r="G31" s="43"/>
      <c r="H31" s="38"/>
      <c r="I31" s="40"/>
      <c r="J31" s="40"/>
      <c r="K31" s="67"/>
    </row>
    <row r="32" spans="1:11" ht="12.75" hidden="1">
      <c r="A32" s="29"/>
      <c r="B32" s="44"/>
      <c r="C32" s="45"/>
      <c r="D32" s="46"/>
      <c r="E32" s="47"/>
      <c r="F32" s="48"/>
      <c r="G32" s="49"/>
      <c r="H32" s="44"/>
      <c r="I32" s="46"/>
      <c r="J32" s="46"/>
      <c r="K32" s="68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3" t="s">
        <v>28</v>
      </c>
      <c r="B35" s="32" t="str">
        <f>IF(SUM(I3:I16)+SUM(H3:H16)&lt;(SUM(B3:B16)*6),"LOW",IF(SUM(I3:I16)+SUM(H3:H16)&gt;(SUM(B3:B16)*6),"HIGH","OK"))</f>
        <v>OK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4" t="s">
        <v>0</v>
      </c>
      <c r="B36" s="30" t="str">
        <f>IF(SUM(F3:F16)+(SUM(G3:G16)/2)&lt;SUM(B3:B16)*3,"LOW",IF(SUM(F3:F16)+SUM(G3:G16)/2&gt;SUM(B3:B16)*3,"HIGH","OK"))</f>
        <v>OK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5" t="s">
        <v>61</v>
      </c>
      <c r="B37" s="31" t="str">
        <f>IF(SUM(C3:C16)+(SUM(D3:D16)/2)&lt;(SUM(B3:B16)/2),"LOW",IF(SUM(C3:C16)+(SUM(D3:D16)/2)&gt;(SUM(B3:B16)/2),"HIGH","OK"))</f>
        <v>OK</v>
      </c>
      <c r="C37" s="1"/>
      <c r="D37" s="1"/>
      <c r="E37" s="1"/>
      <c r="F37" s="139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39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14">
    <mergeCell ref="E1:E2"/>
    <mergeCell ref="H1:H2"/>
    <mergeCell ref="I1:I2"/>
    <mergeCell ref="F1:G1"/>
    <mergeCell ref="A1:A2"/>
    <mergeCell ref="B1:B2"/>
    <mergeCell ref="C1:C2"/>
    <mergeCell ref="D1:D2"/>
    <mergeCell ref="A19:A20"/>
    <mergeCell ref="B18:D18"/>
    <mergeCell ref="E18:I18"/>
    <mergeCell ref="K19:K20"/>
    <mergeCell ref="H19:I19"/>
    <mergeCell ref="E19:F19"/>
  </mergeCells>
  <conditionalFormatting sqref="B35:B37">
    <cfRule type="cellIs" priority="17" dxfId="366" operator="equal" stopIfTrue="1">
      <formula>"LOW"</formula>
    </cfRule>
    <cfRule type="cellIs" priority="18" dxfId="366" operator="equal" stopIfTrue="1">
      <formula>"HIGH"</formula>
    </cfRule>
  </conditionalFormatting>
  <conditionalFormatting sqref="F3:F7 F10:F16">
    <cfRule type="cellIs" priority="23" dxfId="12" operator="lessThan" stopIfTrue="1">
      <formula>1</formula>
    </cfRule>
    <cfRule type="cellIs" priority="24" dxfId="13" operator="equal" stopIfTrue="1">
      <formula>MAX($F$3:$F$16)</formula>
    </cfRule>
  </conditionalFormatting>
  <conditionalFormatting sqref="I26:I27 D21:D32 G26:G27">
    <cfRule type="cellIs" priority="31" dxfId="21" operator="lessThan" stopIfTrue="1">
      <formula>1</formula>
    </cfRule>
    <cfRule type="cellIs" priority="32" dxfId="13" operator="equal" stopIfTrue="1">
      <formula>MAX($D$21:$D$32)</formula>
    </cfRule>
  </conditionalFormatting>
  <conditionalFormatting sqref="E31:E32">
    <cfRule type="cellIs" priority="33" dxfId="21" operator="lessThan" stopIfTrue="1">
      <formula>1</formula>
    </cfRule>
    <cfRule type="cellIs" priority="34" dxfId="9" operator="equal" stopIfTrue="1">
      <formula>MAX($E$21:$E$32)</formula>
    </cfRule>
  </conditionalFormatting>
  <conditionalFormatting sqref="F31:F32">
    <cfRule type="cellIs" priority="35" dxfId="21" operator="lessThan" stopIfTrue="1">
      <formula>1</formula>
    </cfRule>
    <cfRule type="cellIs" priority="36" dxfId="6" operator="equal" stopIfTrue="1">
      <formula>MAX($F$21:$F$32)</formula>
    </cfRule>
  </conditionalFormatting>
  <conditionalFormatting sqref="G21:G25 G28:G32">
    <cfRule type="cellIs" priority="37" dxfId="21" operator="lessThan" stopIfTrue="1">
      <formula>1</formula>
    </cfRule>
    <cfRule type="cellIs" priority="38" dxfId="13" operator="equal" stopIfTrue="1">
      <formula>MAX($G$21:$G$32)</formula>
    </cfRule>
  </conditionalFormatting>
  <conditionalFormatting sqref="I21:I25 I28:I32 J21:J32">
    <cfRule type="cellIs" priority="41" dxfId="21" operator="lessThan" stopIfTrue="1">
      <formula>1</formula>
    </cfRule>
    <cfRule type="cellIs" priority="42" dxfId="6" operator="equal" stopIfTrue="1">
      <formula>MAX($I$21:$I$32)</formula>
    </cfRule>
  </conditionalFormatting>
  <conditionalFormatting sqref="B3:B16">
    <cfRule type="cellIs" priority="1704" dxfId="12" operator="equal" stopIfTrue="1">
      <formula>MAX($B$3:$B$16)</formula>
    </cfRule>
    <cfRule type="expression" priority="1705" dxfId="12" stopIfTrue="1">
      <formula>ISNONTEXT($A3)</formula>
    </cfRule>
  </conditionalFormatting>
  <conditionalFormatting sqref="C3:C16 A5:A12">
    <cfRule type="cellIs" priority="1708" dxfId="12" operator="lessThan" stopIfTrue="1">
      <formula>1</formula>
    </cfRule>
    <cfRule type="cellIs" priority="1709" dxfId="13" operator="equal" stopIfTrue="1">
      <formula>MAX($C$3:$C$16)</formula>
    </cfRule>
  </conditionalFormatting>
  <conditionalFormatting sqref="I3:I16">
    <cfRule type="cellIs" priority="1716" dxfId="12" operator="lessThan" stopIfTrue="1">
      <formula>1</formula>
    </cfRule>
    <cfRule type="cellIs" priority="1717" dxfId="13" operator="equal" stopIfTrue="1">
      <formula>MAX($I$3:$I$16)</formula>
    </cfRule>
  </conditionalFormatting>
  <conditionalFormatting sqref="E21 E23:E30">
    <cfRule type="cellIs" priority="7" dxfId="21" operator="lessThan" stopIfTrue="1">
      <formula>1</formula>
    </cfRule>
    <cfRule type="cellIs" priority="8" dxfId="9" operator="equal" stopIfTrue="1">
      <formula>MAX($E$21:$E$30)</formula>
    </cfRule>
  </conditionalFormatting>
  <conditionalFormatting sqref="E22">
    <cfRule type="cellIs" priority="3" dxfId="21" operator="lessThan" stopIfTrue="1">
      <formula>1</formula>
    </cfRule>
    <cfRule type="cellIs" priority="4" dxfId="9" operator="equal" stopIfTrue="1">
      <formula>MAX($E$21:$E$30)</formula>
    </cfRule>
  </conditionalFormatting>
  <conditionalFormatting sqref="B21:B32 A21:A30">
    <cfRule type="cellIs" priority="1961" dxfId="21" operator="lessThan" stopIfTrue="1">
      <formula>1</formula>
    </cfRule>
    <cfRule type="cellIs" priority="1962" dxfId="13" operator="equal" stopIfTrue="1">
      <formula>MAX($B$21:$B$32)</formula>
    </cfRule>
  </conditionalFormatting>
  <conditionalFormatting sqref="C21:C32">
    <cfRule type="cellIs" priority="1969" dxfId="21" operator="lessThan" stopIfTrue="1">
      <formula>1</formula>
    </cfRule>
    <cfRule type="cellIs" priority="1970" dxfId="13" operator="equal" stopIfTrue="1">
      <formula>MAX($C$21:$C$32)</formula>
    </cfRule>
  </conditionalFormatting>
  <conditionalFormatting sqref="H21:H32">
    <cfRule type="cellIs" priority="1973" dxfId="21" operator="lessThan" stopIfTrue="1">
      <formula>1</formula>
    </cfRule>
    <cfRule type="cellIs" priority="1974" dxfId="9" operator="equal" stopIfTrue="1">
      <formula>MAX($H$21:$H$32)</formula>
    </cfRule>
  </conditionalFormatting>
  <conditionalFormatting sqref="F21:F30">
    <cfRule type="cellIs" priority="1977" dxfId="21" operator="lessThan" stopIfTrue="1">
      <formula>1</formula>
    </cfRule>
    <cfRule type="cellIs" priority="1978" dxfId="6" operator="equal" stopIfTrue="1">
      <formula>MAX($F$21:$F$30)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r:id="rId1"/>
  <headerFooter alignWithMargins="0">
    <oddHeader>&amp;L&amp;"Verdana,Bold"&amp;12Division 1&amp;C&amp;"Verdana,Bold"&amp;12Evesham District Skittles League&amp;R&amp;"Verdana,Bold"&amp;12 2023 - 2024 Season</oddHead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119"/>
  <sheetViews>
    <sheetView zoomScale="75" zoomScaleNormal="75" workbookViewId="0" topLeftCell="A19">
      <selection activeCell="W65" sqref="W65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0" ht="18.75" thickBot="1">
      <c r="A1" s="244" t="str">
        <f ca="1">+RIGHT(CELL("filename",A1),LEN(CELL("filename",A1))-FIND("]",CELL("filename",A1)))&amp;" Home"</f>
        <v>Odds &amp; Sods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  <c r="AC1" s="1"/>
      <c r="AD1" s="1"/>
    </row>
    <row r="2" spans="1:30" ht="13.5" thickBot="1">
      <c r="A2" s="167" t="s">
        <v>110</v>
      </c>
      <c r="B2" s="161" t="s">
        <v>79</v>
      </c>
      <c r="C2" s="206">
        <v>45197</v>
      </c>
      <c r="D2" s="206">
        <v>45218</v>
      </c>
      <c r="E2" s="206">
        <v>45232</v>
      </c>
      <c r="F2" s="206">
        <v>45260</v>
      </c>
      <c r="G2" s="206">
        <v>45302</v>
      </c>
      <c r="H2" s="206">
        <v>45316</v>
      </c>
      <c r="I2" s="206">
        <v>45337</v>
      </c>
      <c r="J2" s="206">
        <v>45358</v>
      </c>
      <c r="K2" s="206">
        <v>45365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  <c r="AC2" s="1"/>
      <c r="AD2" s="1"/>
    </row>
    <row r="3" spans="1:30" ht="13.5" thickBot="1">
      <c r="A3" s="162" t="str">
        <f ca="1">+RIGHT(CELL("filename",A1),LEN(CELL("filename",A1))-FIND("]",CELL("filename",A1)))</f>
        <v>Odds &amp; Sods</v>
      </c>
      <c r="B3" s="7" t="s">
        <v>10</v>
      </c>
      <c r="C3" s="207" t="s">
        <v>375</v>
      </c>
      <c r="D3" s="207" t="s">
        <v>120</v>
      </c>
      <c r="E3" s="207" t="s">
        <v>127</v>
      </c>
      <c r="F3" s="207" t="s">
        <v>125</v>
      </c>
      <c r="G3" s="207" t="s">
        <v>128</v>
      </c>
      <c r="H3" s="207" t="s">
        <v>150</v>
      </c>
      <c r="I3" s="207" t="s">
        <v>121</v>
      </c>
      <c r="J3" s="207" t="s">
        <v>124</v>
      </c>
      <c r="K3" s="207" t="s">
        <v>374</v>
      </c>
      <c r="L3" s="7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</row>
    <row r="4" spans="1:30" ht="12.75">
      <c r="A4" s="221" t="s">
        <v>273</v>
      </c>
      <c r="B4" s="132" t="s">
        <v>131</v>
      </c>
      <c r="C4" s="222">
        <v>43</v>
      </c>
      <c r="D4" s="13">
        <v>43</v>
      </c>
      <c r="E4" s="13">
        <v>38</v>
      </c>
      <c r="F4" s="13">
        <v>42</v>
      </c>
      <c r="G4" s="210">
        <v>35</v>
      </c>
      <c r="H4" s="13">
        <v>41</v>
      </c>
      <c r="I4" s="13"/>
      <c r="J4" s="13">
        <v>36</v>
      </c>
      <c r="K4" s="13">
        <v>45</v>
      </c>
      <c r="L4" s="14"/>
      <c r="M4" s="14"/>
      <c r="N4" s="14"/>
      <c r="O4" s="14"/>
      <c r="P4" s="14"/>
      <c r="Q4" s="1"/>
      <c r="R4" s="101">
        <f aca="true" t="shared" si="0" ref="R4:R33">IF((COUNT(C4:P4))&lt;1,"",(AVERAGE(C4:P4)))</f>
        <v>40.375</v>
      </c>
      <c r="S4" s="39">
        <f aca="true" t="shared" si="1" ref="S4:S23">IF((COUNT(C4:P4,C56:P56))&lt;1,"",(AVERAGE(C4:P4,C56:P56)))</f>
        <v>42.357142857142854</v>
      </c>
      <c r="T4" s="168">
        <f aca="true" t="shared" si="2" ref="T4:T33">IF((COUNT(C4:P4))&lt;1,"",IF(B4="F"," ",MAX(C4:P4)))</f>
        <v>45</v>
      </c>
      <c r="U4" s="169" t="str">
        <f aca="true" t="shared" si="3" ref="U4:U33">IF((COUNT(C4:P4))&lt;1,"",IF(B4="F",MAX(C4:P4)," "))</f>
        <v> </v>
      </c>
      <c r="V4" s="170">
        <f>IF(B4="F"," ",IF(COUNTA(C4:P4)&gt;=6,R4," "))</f>
        <v>40.375</v>
      </c>
      <c r="W4" s="171" t="str">
        <f>IF(B4="F",IF(COUNTA(C4:P4)&gt;=6,R4," ")," ")</f>
        <v> </v>
      </c>
      <c r="X4" s="172">
        <f aca="true" t="shared" si="4" ref="X4:X33">IF((COUNT(C4:P4))&lt;1,"",(COUNT(C4:P4)))</f>
        <v>8</v>
      </c>
      <c r="Y4" s="173">
        <f>IF((COUNT(C4:P4,C56:P56))&lt;6,"",(AVERAGE(C4:P4,C56:P56)))</f>
        <v>42.357142857142854</v>
      </c>
      <c r="Z4" s="174">
        <f>IF(B4="F","",Y4)</f>
        <v>42.357142857142854</v>
      </c>
      <c r="AA4" s="175">
        <f>IF(B4="F",Y4,"")</f>
      </c>
      <c r="AB4" s="1"/>
      <c r="AC4" s="1"/>
      <c r="AD4" s="1"/>
    </row>
    <row r="5" spans="1:30" ht="12.75">
      <c r="A5" s="218" t="s">
        <v>276</v>
      </c>
      <c r="B5" s="215" t="s">
        <v>131</v>
      </c>
      <c r="C5" s="57">
        <v>38</v>
      </c>
      <c r="D5" s="14">
        <v>36</v>
      </c>
      <c r="E5" s="14">
        <v>40</v>
      </c>
      <c r="F5" s="14">
        <v>45</v>
      </c>
      <c r="G5" s="14">
        <v>43</v>
      </c>
      <c r="H5" s="14">
        <v>40</v>
      </c>
      <c r="I5" s="14">
        <v>37</v>
      </c>
      <c r="J5" s="14">
        <v>44</v>
      </c>
      <c r="K5" s="14">
        <v>32</v>
      </c>
      <c r="L5" s="14"/>
      <c r="M5" s="14"/>
      <c r="N5" s="14"/>
      <c r="O5" s="14"/>
      <c r="P5" s="14"/>
      <c r="Q5" s="1"/>
      <c r="R5" s="102">
        <f t="shared" si="0"/>
        <v>39.44444444444444</v>
      </c>
      <c r="S5" s="39">
        <f t="shared" si="1"/>
        <v>40.666666666666664</v>
      </c>
      <c r="T5" s="176">
        <f t="shared" si="2"/>
        <v>45</v>
      </c>
      <c r="U5" s="177" t="str">
        <f t="shared" si="3"/>
        <v> </v>
      </c>
      <c r="V5" s="178">
        <f>IF(B5="F"," ",IF(COUNTA(C5:P5)&gt;=6,R5," "))</f>
        <v>39.44444444444444</v>
      </c>
      <c r="W5" s="179" t="str">
        <f>IF(B5="F",IF(COUNTA(C5:P5)&gt;=6,R5," ")," ")</f>
        <v> </v>
      </c>
      <c r="X5" s="180">
        <f t="shared" si="4"/>
        <v>9</v>
      </c>
      <c r="Y5" s="181">
        <f>IF((COUNT(C5:P5,C57:P57))&lt;6,"",(AVERAGE(C5:P5,C57:P57)))</f>
        <v>40.666666666666664</v>
      </c>
      <c r="Z5" s="182">
        <f aca="true" t="shared" si="5" ref="Z5:Z42">IF(B5="F","",Y5)</f>
        <v>40.666666666666664</v>
      </c>
      <c r="AA5" s="183">
        <f aca="true" t="shared" si="6" ref="AA5:AA42">IF(B5="F",Y5,"")</f>
      </c>
      <c r="AB5" s="1"/>
      <c r="AC5" s="1"/>
      <c r="AD5" s="1"/>
    </row>
    <row r="6" spans="1:30" ht="12.75">
      <c r="A6" s="216" t="s">
        <v>281</v>
      </c>
      <c r="B6" s="217" t="s">
        <v>131</v>
      </c>
      <c r="C6" s="57">
        <v>46</v>
      </c>
      <c r="D6" s="14">
        <v>44</v>
      </c>
      <c r="E6" s="14">
        <v>35</v>
      </c>
      <c r="F6" s="14">
        <v>41</v>
      </c>
      <c r="G6" s="14">
        <v>39</v>
      </c>
      <c r="H6" s="14">
        <v>36</v>
      </c>
      <c r="I6" s="14">
        <v>25</v>
      </c>
      <c r="J6" s="14">
        <v>38</v>
      </c>
      <c r="K6" s="14">
        <v>32</v>
      </c>
      <c r="L6" s="14"/>
      <c r="M6" s="14"/>
      <c r="N6" s="14"/>
      <c r="O6" s="14"/>
      <c r="P6" s="14"/>
      <c r="Q6" s="1"/>
      <c r="R6" s="102">
        <f t="shared" si="0"/>
        <v>37.333333333333336</v>
      </c>
      <c r="S6" s="39">
        <f t="shared" si="1"/>
        <v>38.666666666666664</v>
      </c>
      <c r="T6" s="176">
        <f t="shared" si="2"/>
        <v>46</v>
      </c>
      <c r="U6" s="177" t="str">
        <f t="shared" si="3"/>
        <v> </v>
      </c>
      <c r="V6" s="178">
        <f aca="true" t="shared" si="7" ref="V6:V42">IF(B6="F"," ",IF(COUNTA(C6:P6)&gt;=6,R6," "))</f>
        <v>37.333333333333336</v>
      </c>
      <c r="W6" s="179" t="str">
        <f aca="true" t="shared" si="8" ref="W6:W42">IF(B6="F",IF(COUNTA(C6:P6)&gt;=6,R6," ")," ")</f>
        <v> </v>
      </c>
      <c r="X6" s="180">
        <f t="shared" si="4"/>
        <v>9</v>
      </c>
      <c r="Y6" s="181">
        <f aca="true" t="shared" si="9" ref="Y6:Y42">IF((COUNT(C6:P6,C58:P58))&lt;6,"",(AVERAGE(C6:P6,C58:P58)))</f>
        <v>38.666666666666664</v>
      </c>
      <c r="Z6" s="182">
        <f t="shared" si="5"/>
        <v>38.666666666666664</v>
      </c>
      <c r="AA6" s="183">
        <f t="shared" si="6"/>
      </c>
      <c r="AB6" s="1"/>
      <c r="AC6" s="1"/>
      <c r="AD6" s="1"/>
    </row>
    <row r="7" spans="1:30" ht="12.75">
      <c r="A7" s="218" t="s">
        <v>279</v>
      </c>
      <c r="B7" s="215" t="s">
        <v>131</v>
      </c>
      <c r="C7" s="57">
        <v>37</v>
      </c>
      <c r="D7" s="14">
        <v>43</v>
      </c>
      <c r="E7" s="14">
        <v>41</v>
      </c>
      <c r="F7" s="14">
        <v>39</v>
      </c>
      <c r="G7" s="14">
        <v>40</v>
      </c>
      <c r="H7" s="14">
        <v>45</v>
      </c>
      <c r="I7" s="14">
        <v>41</v>
      </c>
      <c r="J7" s="14">
        <v>45</v>
      </c>
      <c r="K7" s="14">
        <v>46</v>
      </c>
      <c r="L7" s="14"/>
      <c r="M7" s="14"/>
      <c r="N7" s="14"/>
      <c r="O7" s="14"/>
      <c r="P7" s="14"/>
      <c r="Q7" s="1"/>
      <c r="R7" s="102">
        <f t="shared" si="0"/>
        <v>41.888888888888886</v>
      </c>
      <c r="S7" s="39">
        <f t="shared" si="1"/>
        <v>43.72222222222222</v>
      </c>
      <c r="T7" s="176">
        <f t="shared" si="2"/>
        <v>46</v>
      </c>
      <c r="U7" s="177" t="str">
        <f t="shared" si="3"/>
        <v> </v>
      </c>
      <c r="V7" s="178">
        <f t="shared" si="7"/>
        <v>41.888888888888886</v>
      </c>
      <c r="W7" s="179" t="str">
        <f t="shared" si="8"/>
        <v> </v>
      </c>
      <c r="X7" s="180">
        <f t="shared" si="4"/>
        <v>9</v>
      </c>
      <c r="Y7" s="181">
        <f t="shared" si="9"/>
        <v>43.72222222222222</v>
      </c>
      <c r="Z7" s="182">
        <f t="shared" si="5"/>
        <v>43.72222222222222</v>
      </c>
      <c r="AA7" s="183">
        <f t="shared" si="6"/>
      </c>
      <c r="AB7" s="1"/>
      <c r="AC7" s="1"/>
      <c r="AD7" s="1"/>
    </row>
    <row r="8" spans="1:30" ht="12.75">
      <c r="A8" s="218" t="s">
        <v>272</v>
      </c>
      <c r="B8" s="215" t="s">
        <v>131</v>
      </c>
      <c r="C8" s="57">
        <v>41</v>
      </c>
      <c r="D8" s="14">
        <v>33</v>
      </c>
      <c r="E8" s="14">
        <v>42</v>
      </c>
      <c r="F8" s="14">
        <v>43</v>
      </c>
      <c r="G8" s="14">
        <v>43</v>
      </c>
      <c r="H8" s="14">
        <v>43</v>
      </c>
      <c r="I8" s="14">
        <v>40</v>
      </c>
      <c r="J8" s="14">
        <v>39</v>
      </c>
      <c r="K8" s="14">
        <v>33</v>
      </c>
      <c r="L8" s="14"/>
      <c r="M8" s="14"/>
      <c r="N8" s="14"/>
      <c r="O8" s="14"/>
      <c r="P8" s="14"/>
      <c r="Q8" s="1"/>
      <c r="R8" s="102">
        <f t="shared" si="0"/>
        <v>39.666666666666664</v>
      </c>
      <c r="S8" s="39">
        <f t="shared" si="1"/>
        <v>41.27777777777778</v>
      </c>
      <c r="T8" s="176">
        <f t="shared" si="2"/>
        <v>43</v>
      </c>
      <c r="U8" s="177" t="str">
        <f t="shared" si="3"/>
        <v> </v>
      </c>
      <c r="V8" s="178">
        <f t="shared" si="7"/>
        <v>39.666666666666664</v>
      </c>
      <c r="W8" s="179" t="str">
        <f t="shared" si="8"/>
        <v> </v>
      </c>
      <c r="X8" s="180">
        <f t="shared" si="4"/>
        <v>9</v>
      </c>
      <c r="Y8" s="181">
        <f t="shared" si="9"/>
        <v>41.27777777777778</v>
      </c>
      <c r="Z8" s="182">
        <f t="shared" si="5"/>
        <v>41.27777777777778</v>
      </c>
      <c r="AA8" s="183">
        <f t="shared" si="6"/>
      </c>
      <c r="AB8" s="1"/>
      <c r="AC8" s="1"/>
      <c r="AD8" s="1"/>
    </row>
    <row r="9" spans="1:30" ht="12.75">
      <c r="A9" s="218" t="s">
        <v>284</v>
      </c>
      <c r="B9" s="215" t="s">
        <v>131</v>
      </c>
      <c r="C9" s="5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t="shared" si="0"/>
      </c>
      <c r="S9" s="39">
        <f t="shared" si="1"/>
        <v>46</v>
      </c>
      <c r="T9" s="176">
        <f t="shared" si="2"/>
      </c>
      <c r="U9" s="177">
        <f t="shared" si="3"/>
      </c>
      <c r="V9" s="178" t="str">
        <f t="shared" si="7"/>
        <v> </v>
      </c>
      <c r="W9" s="179" t="str">
        <f t="shared" si="8"/>
        <v> </v>
      </c>
      <c r="X9" s="180">
        <f t="shared" si="4"/>
      </c>
      <c r="Y9" s="181">
        <f t="shared" si="9"/>
      </c>
      <c r="Z9" s="182">
        <f t="shared" si="5"/>
      </c>
      <c r="AA9" s="183">
        <f t="shared" si="6"/>
      </c>
      <c r="AB9" s="1"/>
      <c r="AC9" s="1"/>
      <c r="AD9" s="1"/>
    </row>
    <row r="10" spans="1:30" ht="12.75">
      <c r="A10" s="218" t="s">
        <v>285</v>
      </c>
      <c r="B10" s="215" t="s">
        <v>35</v>
      </c>
      <c r="C10" s="5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0"/>
      </c>
      <c r="S10" s="39">
        <f t="shared" si="1"/>
        <v>34</v>
      </c>
      <c r="T10" s="176">
        <f t="shared" si="2"/>
      </c>
      <c r="U10" s="177">
        <f t="shared" si="3"/>
      </c>
      <c r="V10" s="178" t="str">
        <f t="shared" si="7"/>
        <v> </v>
      </c>
      <c r="W10" s="179" t="str">
        <f t="shared" si="8"/>
        <v> </v>
      </c>
      <c r="X10" s="180">
        <f t="shared" si="4"/>
      </c>
      <c r="Y10" s="181">
        <f t="shared" si="9"/>
      </c>
      <c r="Z10" s="182">
        <f t="shared" si="5"/>
      </c>
      <c r="AA10" s="183">
        <f t="shared" si="6"/>
      </c>
      <c r="AB10" s="1"/>
      <c r="AC10" s="1"/>
      <c r="AD10" s="1"/>
    </row>
    <row r="11" spans="1:30" ht="12.75">
      <c r="A11" s="218" t="s">
        <v>274</v>
      </c>
      <c r="B11" s="215" t="s">
        <v>131</v>
      </c>
      <c r="C11" s="57">
        <v>38</v>
      </c>
      <c r="D11" s="14">
        <v>37</v>
      </c>
      <c r="E11" s="14">
        <v>53</v>
      </c>
      <c r="F11" s="14">
        <v>42</v>
      </c>
      <c r="G11" s="14">
        <v>39</v>
      </c>
      <c r="H11" s="14">
        <v>38</v>
      </c>
      <c r="I11" s="14">
        <v>43</v>
      </c>
      <c r="J11" s="14">
        <v>47</v>
      </c>
      <c r="K11" s="14">
        <v>46</v>
      </c>
      <c r="L11" s="14"/>
      <c r="M11" s="14"/>
      <c r="N11" s="14"/>
      <c r="O11" s="14"/>
      <c r="P11" s="14"/>
      <c r="Q11" s="1"/>
      <c r="R11" s="102">
        <f t="shared" si="0"/>
        <v>42.55555555555556</v>
      </c>
      <c r="S11" s="39">
        <f t="shared" si="1"/>
        <v>42.333333333333336</v>
      </c>
      <c r="T11" s="176">
        <f t="shared" si="2"/>
        <v>53</v>
      </c>
      <c r="U11" s="177" t="str">
        <f t="shared" si="3"/>
        <v> </v>
      </c>
      <c r="V11" s="178">
        <f t="shared" si="7"/>
        <v>42.55555555555556</v>
      </c>
      <c r="W11" s="179" t="str">
        <f t="shared" si="8"/>
        <v> </v>
      </c>
      <c r="X11" s="180">
        <f t="shared" si="4"/>
        <v>9</v>
      </c>
      <c r="Y11" s="181">
        <f t="shared" si="9"/>
        <v>42.333333333333336</v>
      </c>
      <c r="Z11" s="182">
        <f t="shared" si="5"/>
        <v>42.333333333333336</v>
      </c>
      <c r="AA11" s="183">
        <f t="shared" si="6"/>
      </c>
      <c r="AB11" s="1"/>
      <c r="AC11" s="1"/>
      <c r="AD11" s="1"/>
    </row>
    <row r="12" spans="1:30" ht="12.75">
      <c r="A12" s="218" t="s">
        <v>280</v>
      </c>
      <c r="B12" s="215" t="s">
        <v>131</v>
      </c>
      <c r="C12" s="5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0"/>
      </c>
      <c r="S12" s="39">
        <f t="shared" si="1"/>
      </c>
      <c r="T12" s="176">
        <f t="shared" si="2"/>
      </c>
      <c r="U12" s="177">
        <f t="shared" si="3"/>
      </c>
      <c r="V12" s="178" t="str">
        <f t="shared" si="7"/>
        <v> </v>
      </c>
      <c r="W12" s="179" t="str">
        <f t="shared" si="8"/>
        <v> </v>
      </c>
      <c r="X12" s="180">
        <f t="shared" si="4"/>
      </c>
      <c r="Y12" s="181">
        <f t="shared" si="9"/>
      </c>
      <c r="Z12" s="182">
        <f t="shared" si="5"/>
      </c>
      <c r="AA12" s="183">
        <f t="shared" si="6"/>
      </c>
      <c r="AB12" s="1"/>
      <c r="AC12" s="1"/>
      <c r="AD12" s="1"/>
    </row>
    <row r="13" spans="1:30" ht="12.75">
      <c r="A13" s="214" t="s">
        <v>278</v>
      </c>
      <c r="B13" s="215" t="s">
        <v>35</v>
      </c>
      <c r="C13" s="57">
        <v>29</v>
      </c>
      <c r="D13" s="14">
        <v>41</v>
      </c>
      <c r="E13" s="14">
        <v>35</v>
      </c>
      <c r="F13" s="14">
        <v>36</v>
      </c>
      <c r="G13" s="14">
        <v>41</v>
      </c>
      <c r="H13" s="14">
        <v>36</v>
      </c>
      <c r="I13" s="14">
        <v>37</v>
      </c>
      <c r="J13" s="14"/>
      <c r="K13" s="14">
        <v>42</v>
      </c>
      <c r="L13" s="14"/>
      <c r="M13" s="14"/>
      <c r="N13" s="14"/>
      <c r="O13" s="14"/>
      <c r="P13" s="14"/>
      <c r="Q13" s="1"/>
      <c r="R13" s="102">
        <f t="shared" si="0"/>
        <v>37.125</v>
      </c>
      <c r="S13" s="39">
        <f t="shared" si="1"/>
        <v>38.06666666666667</v>
      </c>
      <c r="T13" s="176" t="str">
        <f t="shared" si="2"/>
        <v> </v>
      </c>
      <c r="U13" s="177">
        <f t="shared" si="3"/>
        <v>42</v>
      </c>
      <c r="V13" s="178" t="str">
        <f t="shared" si="7"/>
        <v> </v>
      </c>
      <c r="W13" s="179">
        <f t="shared" si="8"/>
        <v>37.125</v>
      </c>
      <c r="X13" s="180">
        <f t="shared" si="4"/>
        <v>8</v>
      </c>
      <c r="Y13" s="181">
        <f t="shared" si="9"/>
        <v>38.06666666666667</v>
      </c>
      <c r="Z13" s="182">
        <f t="shared" si="5"/>
      </c>
      <c r="AA13" s="183">
        <f t="shared" si="6"/>
        <v>38.06666666666667</v>
      </c>
      <c r="AB13" s="1"/>
      <c r="AC13" s="1"/>
      <c r="AD13" s="1"/>
    </row>
    <row r="14" spans="1:30" ht="12.75">
      <c r="A14" s="214" t="s">
        <v>277</v>
      </c>
      <c r="B14" s="215" t="s">
        <v>131</v>
      </c>
      <c r="C14" s="57">
        <v>32</v>
      </c>
      <c r="D14" s="14">
        <v>34</v>
      </c>
      <c r="E14" s="14">
        <v>37</v>
      </c>
      <c r="F14" s="14">
        <v>42</v>
      </c>
      <c r="G14" s="14">
        <v>39</v>
      </c>
      <c r="H14" s="14">
        <v>43</v>
      </c>
      <c r="I14" s="14">
        <v>36</v>
      </c>
      <c r="J14" s="14">
        <v>33</v>
      </c>
      <c r="K14" s="14">
        <v>28</v>
      </c>
      <c r="L14" s="14"/>
      <c r="M14" s="14"/>
      <c r="N14" s="14"/>
      <c r="O14" s="14"/>
      <c r="P14" s="14"/>
      <c r="Q14" s="1"/>
      <c r="R14" s="102">
        <f t="shared" si="0"/>
        <v>36</v>
      </c>
      <c r="S14" s="39">
        <f t="shared" si="1"/>
        <v>37.05555555555556</v>
      </c>
      <c r="T14" s="176">
        <f t="shared" si="2"/>
        <v>43</v>
      </c>
      <c r="U14" s="177" t="str">
        <f t="shared" si="3"/>
        <v> </v>
      </c>
      <c r="V14" s="178">
        <f t="shared" si="7"/>
        <v>36</v>
      </c>
      <c r="W14" s="179" t="str">
        <f t="shared" si="8"/>
        <v> </v>
      </c>
      <c r="X14" s="180">
        <f t="shared" si="4"/>
        <v>9</v>
      </c>
      <c r="Y14" s="181">
        <f t="shared" si="9"/>
        <v>37.05555555555556</v>
      </c>
      <c r="Z14" s="182">
        <f t="shared" si="5"/>
        <v>37.05555555555556</v>
      </c>
      <c r="AA14" s="183">
        <f t="shared" si="6"/>
      </c>
      <c r="AB14" s="1"/>
      <c r="AC14" s="1"/>
      <c r="AD14" s="1"/>
    </row>
    <row r="15" spans="1:30" ht="12.75">
      <c r="A15" s="218" t="s">
        <v>398</v>
      </c>
      <c r="B15" s="215" t="s">
        <v>131</v>
      </c>
      <c r="C15" s="57"/>
      <c r="D15" s="14"/>
      <c r="E15" s="14"/>
      <c r="F15" s="14">
        <v>40</v>
      </c>
      <c r="G15" s="14">
        <v>35</v>
      </c>
      <c r="H15" s="14"/>
      <c r="I15" s="14">
        <v>32</v>
      </c>
      <c r="J15" s="14">
        <v>41</v>
      </c>
      <c r="K15" s="14">
        <v>37</v>
      </c>
      <c r="L15" s="14"/>
      <c r="M15" s="14"/>
      <c r="N15" s="14"/>
      <c r="O15" s="14"/>
      <c r="P15" s="14"/>
      <c r="Q15" s="1"/>
      <c r="R15" s="102">
        <f t="shared" si="0"/>
        <v>37</v>
      </c>
      <c r="S15" s="39">
        <f t="shared" si="1"/>
        <v>36</v>
      </c>
      <c r="T15" s="176">
        <f t="shared" si="2"/>
        <v>41</v>
      </c>
      <c r="U15" s="177" t="str">
        <f t="shared" si="3"/>
        <v> </v>
      </c>
      <c r="V15" s="178" t="str">
        <f t="shared" si="7"/>
        <v> </v>
      </c>
      <c r="W15" s="179" t="str">
        <f t="shared" si="8"/>
        <v> </v>
      </c>
      <c r="X15" s="180">
        <f t="shared" si="4"/>
        <v>5</v>
      </c>
      <c r="Y15" s="181">
        <f t="shared" si="9"/>
        <v>36</v>
      </c>
      <c r="Z15" s="182">
        <f t="shared" si="5"/>
        <v>36</v>
      </c>
      <c r="AA15" s="183">
        <f t="shared" si="6"/>
      </c>
      <c r="AB15" s="1"/>
      <c r="AC15" s="1"/>
      <c r="AD15" s="1"/>
    </row>
    <row r="16" spans="1:30" ht="12.75">
      <c r="A16" s="218" t="s">
        <v>286</v>
      </c>
      <c r="B16" s="215" t="s">
        <v>131</v>
      </c>
      <c r="C16" s="5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02">
        <f t="shared" si="0"/>
      </c>
      <c r="S16" s="39">
        <f t="shared" si="1"/>
      </c>
      <c r="T16" s="176">
        <f t="shared" si="2"/>
      </c>
      <c r="U16" s="177">
        <f t="shared" si="3"/>
      </c>
      <c r="V16" s="178" t="str">
        <f t="shared" si="7"/>
        <v> </v>
      </c>
      <c r="W16" s="179" t="str">
        <f t="shared" si="8"/>
        <v> </v>
      </c>
      <c r="X16" s="180">
        <f t="shared" si="4"/>
      </c>
      <c r="Y16" s="181">
        <f t="shared" si="9"/>
      </c>
      <c r="Z16" s="182">
        <f t="shared" si="5"/>
      </c>
      <c r="AA16" s="183">
        <f t="shared" si="6"/>
      </c>
      <c r="AB16" s="1"/>
      <c r="AC16" s="1"/>
      <c r="AD16" s="1"/>
    </row>
    <row r="17" spans="1:30" ht="12.75">
      <c r="A17" s="214" t="s">
        <v>283</v>
      </c>
      <c r="B17" s="215" t="s">
        <v>131</v>
      </c>
      <c r="C17" s="57">
        <v>45</v>
      </c>
      <c r="D17" s="14">
        <v>39</v>
      </c>
      <c r="E17" s="14">
        <v>43</v>
      </c>
      <c r="F17" s="14"/>
      <c r="G17" s="14">
        <v>39</v>
      </c>
      <c r="H17" s="14">
        <v>43</v>
      </c>
      <c r="I17" s="14">
        <v>35</v>
      </c>
      <c r="J17" s="14">
        <v>36</v>
      </c>
      <c r="K17" s="14">
        <v>40</v>
      </c>
      <c r="L17" s="14"/>
      <c r="M17" s="14"/>
      <c r="N17" s="14"/>
      <c r="O17" s="14"/>
      <c r="P17" s="14"/>
      <c r="Q17" s="1"/>
      <c r="R17" s="102">
        <f t="shared" si="0"/>
        <v>40</v>
      </c>
      <c r="S17" s="39">
        <f t="shared" si="1"/>
        <v>39.53333333333333</v>
      </c>
      <c r="T17" s="176">
        <f t="shared" si="2"/>
        <v>45</v>
      </c>
      <c r="U17" s="177" t="str">
        <f t="shared" si="3"/>
        <v> </v>
      </c>
      <c r="V17" s="178">
        <f t="shared" si="7"/>
        <v>40</v>
      </c>
      <c r="W17" s="179" t="str">
        <f t="shared" si="8"/>
        <v> </v>
      </c>
      <c r="X17" s="180">
        <f t="shared" si="4"/>
        <v>8</v>
      </c>
      <c r="Y17" s="181">
        <f t="shared" si="9"/>
        <v>39.53333333333333</v>
      </c>
      <c r="Z17" s="182">
        <f t="shared" si="5"/>
        <v>39.53333333333333</v>
      </c>
      <c r="AA17" s="183">
        <f t="shared" si="6"/>
      </c>
      <c r="AB17" s="1"/>
      <c r="AC17" s="1"/>
      <c r="AD17" s="1"/>
    </row>
    <row r="18" spans="1:30" ht="12.75">
      <c r="A18" s="218" t="s">
        <v>282</v>
      </c>
      <c r="B18" s="215" t="s">
        <v>131</v>
      </c>
      <c r="C18" s="5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02">
        <f t="shared" si="0"/>
      </c>
      <c r="S18" s="39">
        <f t="shared" si="1"/>
      </c>
      <c r="T18" s="176">
        <f t="shared" si="2"/>
      </c>
      <c r="U18" s="177">
        <f t="shared" si="3"/>
      </c>
      <c r="V18" s="178" t="str">
        <f t="shared" si="7"/>
        <v> </v>
      </c>
      <c r="W18" s="179" t="str">
        <f t="shared" si="8"/>
        <v> </v>
      </c>
      <c r="X18" s="180">
        <f t="shared" si="4"/>
      </c>
      <c r="Y18" s="181">
        <f t="shared" si="9"/>
      </c>
      <c r="Z18" s="183">
        <f t="shared" si="5"/>
      </c>
      <c r="AA18" s="181">
        <f t="shared" si="6"/>
      </c>
      <c r="AB18" s="1"/>
      <c r="AC18" s="1"/>
      <c r="AD18" s="1"/>
    </row>
    <row r="19" spans="1:30" ht="13.5" thickBot="1">
      <c r="A19" s="218" t="s">
        <v>275</v>
      </c>
      <c r="B19" s="215" t="s">
        <v>131</v>
      </c>
      <c r="C19" s="57">
        <v>32</v>
      </c>
      <c r="D19" s="14">
        <v>36</v>
      </c>
      <c r="E19" s="14">
        <v>33</v>
      </c>
      <c r="F19" s="14">
        <v>34</v>
      </c>
      <c r="G19" s="14"/>
      <c r="H19" s="14">
        <v>43</v>
      </c>
      <c r="I19" s="14">
        <v>33</v>
      </c>
      <c r="J19" s="14">
        <v>27</v>
      </c>
      <c r="K19" s="14"/>
      <c r="L19" s="14"/>
      <c r="M19" s="14"/>
      <c r="N19" s="14"/>
      <c r="O19" s="14"/>
      <c r="P19" s="14"/>
      <c r="Q19" s="1"/>
      <c r="R19" s="102">
        <f t="shared" si="0"/>
        <v>34</v>
      </c>
      <c r="S19" s="39">
        <f t="shared" si="1"/>
        <v>35.2</v>
      </c>
      <c r="T19" s="176">
        <f t="shared" si="2"/>
        <v>43</v>
      </c>
      <c r="U19" s="177" t="str">
        <f t="shared" si="3"/>
        <v> </v>
      </c>
      <c r="V19" s="178">
        <f t="shared" si="7"/>
        <v>34</v>
      </c>
      <c r="W19" s="179" t="str">
        <f t="shared" si="8"/>
        <v> </v>
      </c>
      <c r="X19" s="180">
        <f t="shared" si="4"/>
        <v>7</v>
      </c>
      <c r="Y19" s="181">
        <f t="shared" si="9"/>
        <v>35.2</v>
      </c>
      <c r="Z19" s="183">
        <f t="shared" si="5"/>
        <v>35.2</v>
      </c>
      <c r="AA19" s="181">
        <f t="shared" si="6"/>
      </c>
      <c r="AB19" s="1"/>
      <c r="AC19" s="1"/>
      <c r="AD19" s="1"/>
    </row>
    <row r="20" spans="1:30" ht="12.75" hidden="1">
      <c r="A20" s="218"/>
      <c r="B20" s="215"/>
      <c r="C20" s="5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02">
        <f t="shared" si="0"/>
      </c>
      <c r="S20" s="39">
        <f t="shared" si="1"/>
      </c>
      <c r="T20" s="176">
        <f t="shared" si="2"/>
      </c>
      <c r="U20" s="177">
        <f t="shared" si="3"/>
      </c>
      <c r="V20" s="178" t="str">
        <f t="shared" si="7"/>
        <v> </v>
      </c>
      <c r="W20" s="179" t="str">
        <f t="shared" si="8"/>
        <v> </v>
      </c>
      <c r="X20" s="180">
        <f t="shared" si="4"/>
      </c>
      <c r="Y20" s="181">
        <f t="shared" si="9"/>
      </c>
      <c r="Z20" s="183">
        <f t="shared" si="5"/>
      </c>
      <c r="AA20" s="181">
        <f t="shared" si="6"/>
      </c>
      <c r="AB20" s="1"/>
      <c r="AC20" s="1"/>
      <c r="AD20" s="1"/>
    </row>
    <row r="21" spans="1:30" ht="12.75" hidden="1">
      <c r="A21" s="218"/>
      <c r="B21" s="215"/>
      <c r="C21" s="5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0"/>
      </c>
      <c r="S21" s="39">
        <f t="shared" si="1"/>
      </c>
      <c r="T21" s="176">
        <f t="shared" si="2"/>
      </c>
      <c r="U21" s="177">
        <f t="shared" si="3"/>
      </c>
      <c r="V21" s="178" t="str">
        <f t="shared" si="7"/>
        <v> </v>
      </c>
      <c r="W21" s="179" t="str">
        <f t="shared" si="8"/>
        <v> </v>
      </c>
      <c r="X21" s="180">
        <f t="shared" si="4"/>
      </c>
      <c r="Y21" s="181">
        <f t="shared" si="9"/>
      </c>
      <c r="Z21" s="183">
        <f t="shared" si="5"/>
      </c>
      <c r="AA21" s="181">
        <f t="shared" si="6"/>
      </c>
      <c r="AB21" s="1"/>
      <c r="AC21" s="1"/>
      <c r="AD21" s="1"/>
    </row>
    <row r="22" spans="1:30" ht="12.75" hidden="1">
      <c r="A22" s="218"/>
      <c r="B22" s="215"/>
      <c r="C22" s="5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t="shared" si="0"/>
      </c>
      <c r="S22" s="39">
        <f t="shared" si="1"/>
      </c>
      <c r="T22" s="176">
        <f t="shared" si="2"/>
      </c>
      <c r="U22" s="177">
        <f t="shared" si="3"/>
      </c>
      <c r="V22" s="178" t="str">
        <f t="shared" si="7"/>
        <v> </v>
      </c>
      <c r="W22" s="179" t="str">
        <f t="shared" si="8"/>
        <v> </v>
      </c>
      <c r="X22" s="180">
        <f t="shared" si="4"/>
      </c>
      <c r="Y22" s="181">
        <f t="shared" si="9"/>
      </c>
      <c r="Z22" s="183">
        <f t="shared" si="5"/>
      </c>
      <c r="AA22" s="181">
        <f t="shared" si="6"/>
      </c>
      <c r="AB22" s="1"/>
      <c r="AC22" s="1"/>
      <c r="AD22" s="1"/>
    </row>
    <row r="23" spans="1:30" ht="12.75" hidden="1">
      <c r="A23" s="218"/>
      <c r="B23" s="215"/>
      <c r="C23" s="5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t="shared" si="0"/>
      </c>
      <c r="S23" s="39">
        <f t="shared" si="1"/>
      </c>
      <c r="T23" s="176">
        <f t="shared" si="2"/>
      </c>
      <c r="U23" s="177">
        <f t="shared" si="3"/>
      </c>
      <c r="V23" s="178" t="str">
        <f t="shared" si="7"/>
        <v> </v>
      </c>
      <c r="W23" s="179" t="str">
        <f t="shared" si="8"/>
        <v> </v>
      </c>
      <c r="X23" s="180">
        <f t="shared" si="4"/>
      </c>
      <c r="Y23" s="181">
        <f t="shared" si="9"/>
      </c>
      <c r="Z23" s="183">
        <f t="shared" si="5"/>
      </c>
      <c r="AA23" s="181">
        <f t="shared" si="6"/>
      </c>
      <c r="AB23" s="1"/>
      <c r="AC23" s="1"/>
      <c r="AD23" s="1"/>
    </row>
    <row r="24" spans="1:30" ht="12.75" hidden="1">
      <c r="A24" s="225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0"/>
      </c>
      <c r="S24" s="39">
        <f>IF((COUNT(C24:P24,#REF!))&lt;1,"",(AVERAGE(C24:P24,#REF!)))</f>
      </c>
      <c r="T24" s="176">
        <f t="shared" si="2"/>
      </c>
      <c r="U24" s="177">
        <f t="shared" si="3"/>
      </c>
      <c r="V24" s="178" t="str">
        <f t="shared" si="7"/>
        <v> </v>
      </c>
      <c r="W24" s="179" t="str">
        <f t="shared" si="8"/>
        <v> </v>
      </c>
      <c r="X24" s="180">
        <f t="shared" si="4"/>
      </c>
      <c r="Y24" s="181">
        <f t="shared" si="9"/>
      </c>
      <c r="Z24" s="183">
        <f t="shared" si="5"/>
      </c>
      <c r="AA24" s="181">
        <f t="shared" si="6"/>
      </c>
      <c r="AB24" s="1"/>
      <c r="AC24" s="1"/>
      <c r="AD24" s="1"/>
    </row>
    <row r="25" spans="1:30" ht="12.75" hidden="1">
      <c r="A25" s="17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02">
        <f t="shared" si="0"/>
      </c>
      <c r="S25" s="39">
        <f>IF((COUNT(C25:P25,C76:P76))&lt;1,"",(AVERAGE(C25:P25,C76:P76)))</f>
      </c>
      <c r="T25" s="176">
        <f t="shared" si="2"/>
      </c>
      <c r="U25" s="177">
        <f t="shared" si="3"/>
      </c>
      <c r="V25" s="178" t="str">
        <f t="shared" si="7"/>
        <v> </v>
      </c>
      <c r="W25" s="179" t="str">
        <f t="shared" si="8"/>
        <v> </v>
      </c>
      <c r="X25" s="180">
        <f t="shared" si="4"/>
      </c>
      <c r="Y25" s="181">
        <f t="shared" si="9"/>
      </c>
      <c r="Z25" s="183">
        <f t="shared" si="5"/>
      </c>
      <c r="AA25" s="181">
        <f t="shared" si="6"/>
      </c>
      <c r="AB25" s="1"/>
      <c r="AC25" s="1"/>
      <c r="AD25" s="1"/>
    </row>
    <row r="26" spans="1:30" ht="12.75" hidden="1">
      <c r="A26" s="17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02">
        <f t="shared" si="0"/>
      </c>
      <c r="S26" s="39">
        <f>IF((COUNT(C26:P26,C77:P77))&lt;1,"",(AVERAGE(C26:P26,C77:P77)))</f>
      </c>
      <c r="T26" s="176">
        <f t="shared" si="2"/>
      </c>
      <c r="U26" s="177">
        <f t="shared" si="3"/>
      </c>
      <c r="V26" s="178" t="str">
        <f t="shared" si="7"/>
        <v> </v>
      </c>
      <c r="W26" s="179" t="str">
        <f t="shared" si="8"/>
        <v> </v>
      </c>
      <c r="X26" s="180">
        <f t="shared" si="4"/>
      </c>
      <c r="Y26" s="181">
        <f t="shared" si="9"/>
      </c>
      <c r="Z26" s="183">
        <f t="shared" si="5"/>
      </c>
      <c r="AA26" s="181">
        <f t="shared" si="6"/>
      </c>
      <c r="AB26" s="1"/>
      <c r="AC26" s="1"/>
      <c r="AD26" s="1"/>
    </row>
    <row r="27" spans="1:30" ht="12.75" hidden="1">
      <c r="A27" s="1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02">
        <f t="shared" si="0"/>
      </c>
      <c r="S27" s="39">
        <f>IF((COUNT(C27:P27,C78:P78))&lt;1,"",(AVERAGE(C27:P27,C78:P78)))</f>
      </c>
      <c r="T27" s="176">
        <f t="shared" si="2"/>
      </c>
      <c r="U27" s="177">
        <f t="shared" si="3"/>
      </c>
      <c r="V27" s="178" t="str">
        <f t="shared" si="7"/>
        <v> </v>
      </c>
      <c r="W27" s="179" t="str">
        <f t="shared" si="8"/>
        <v> </v>
      </c>
      <c r="X27" s="180">
        <f t="shared" si="4"/>
      </c>
      <c r="Y27" s="181">
        <f t="shared" si="9"/>
      </c>
      <c r="Z27" s="183">
        <f t="shared" si="5"/>
      </c>
      <c r="AA27" s="181">
        <f t="shared" si="6"/>
      </c>
      <c r="AB27" s="1"/>
      <c r="AC27" s="1"/>
      <c r="AD27" s="1"/>
    </row>
    <row r="28" spans="1:30" ht="12.75" hidden="1">
      <c r="A28" s="17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0"/>
      </c>
      <c r="S28" s="39">
        <f>IF((COUNT(C28:P28,C79:P79))&lt;1,"",(AVERAGE(C28:P28,C79:P79)))</f>
      </c>
      <c r="T28" s="176">
        <f t="shared" si="2"/>
      </c>
      <c r="U28" s="177">
        <f t="shared" si="3"/>
      </c>
      <c r="V28" s="178" t="str">
        <f t="shared" si="7"/>
        <v> </v>
      </c>
      <c r="W28" s="179" t="str">
        <f t="shared" si="8"/>
        <v> </v>
      </c>
      <c r="X28" s="180">
        <f t="shared" si="4"/>
      </c>
      <c r="Y28" s="181">
        <f t="shared" si="9"/>
      </c>
      <c r="Z28" s="183">
        <f t="shared" si="5"/>
      </c>
      <c r="AA28" s="181">
        <f t="shared" si="6"/>
      </c>
      <c r="AB28" s="1"/>
      <c r="AC28" s="1"/>
      <c r="AD28" s="1"/>
    </row>
    <row r="29" spans="1:30" ht="12.75" hidden="1">
      <c r="A29" s="1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0"/>
      </c>
      <c r="S29" s="39">
        <f aca="true" t="shared" si="10" ref="S29:S42">IF((COUNT(C29:P29,C81:P81))&lt;1,"",(AVERAGE(C29:P29,C81:P81)))</f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>
        <f t="shared" si="4"/>
      </c>
      <c r="Y29" s="181">
        <f t="shared" si="9"/>
      </c>
      <c r="Z29" s="183">
        <f t="shared" si="5"/>
      </c>
      <c r="AA29" s="181">
        <f t="shared" si="6"/>
      </c>
      <c r="AB29" s="1"/>
      <c r="AC29" s="1"/>
      <c r="AD29" s="1"/>
    </row>
    <row r="30" spans="1:30" ht="12.75" hidden="1">
      <c r="A30" s="1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0"/>
      </c>
      <c r="S30" s="39">
        <f t="shared" si="10"/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3">
        <f t="shared" si="5"/>
      </c>
      <c r="AA30" s="181">
        <f t="shared" si="6"/>
      </c>
      <c r="AB30" s="1"/>
      <c r="AC30" s="1"/>
      <c r="AD30" s="1"/>
    </row>
    <row r="31" spans="1:30" ht="12.75" hidden="1">
      <c r="A31" s="1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0"/>
      </c>
      <c r="S31" s="39">
        <f t="shared" si="10"/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3">
        <f t="shared" si="5"/>
      </c>
      <c r="AA31" s="181">
        <f t="shared" si="6"/>
      </c>
      <c r="AB31" s="1"/>
      <c r="AC31" s="1"/>
      <c r="AD31" s="1"/>
    </row>
    <row r="32" spans="1:30" ht="12.75" hidden="1">
      <c r="A32" s="17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0"/>
      </c>
      <c r="S32" s="39">
        <f t="shared" si="10"/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3">
        <f t="shared" si="5"/>
      </c>
      <c r="AA32" s="181">
        <f t="shared" si="6"/>
      </c>
      <c r="AB32" s="1"/>
      <c r="AC32" s="1"/>
      <c r="AD32" s="1"/>
    </row>
    <row r="33" spans="1:30" ht="12.75" hidden="1">
      <c r="A33" s="17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0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3">
        <f t="shared" si="5"/>
      </c>
      <c r="AA33" s="181">
        <f t="shared" si="6"/>
      </c>
      <c r="AB33" s="1"/>
      <c r="AC33" s="1"/>
      <c r="AD33" s="1"/>
    </row>
    <row r="34" spans="1:30" ht="12.75" hidden="1">
      <c r="A34" s="17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aca="true" t="shared" si="11" ref="R34:R43">IF((COUNT(C34:P34))&lt;1,"",(AVERAGE(C34:P34)))</f>
      </c>
      <c r="S34" s="39">
        <f t="shared" si="10"/>
      </c>
      <c r="T34" s="176">
        <f aca="true" t="shared" si="12" ref="T34:T42">IF((COUNT(C34:P34))&lt;1,"",IF(B34="F"," ",MAX(C34:P34)))</f>
      </c>
      <c r="U34" s="177">
        <f aca="true" t="shared" si="13" ref="U34:U42">IF((COUNT(C34:P34))&lt;1,"",IF(B34="F",MAX(C34:P34)," "))</f>
      </c>
      <c r="V34" s="178" t="str">
        <f t="shared" si="7"/>
        <v> </v>
      </c>
      <c r="W34" s="179" t="str">
        <f t="shared" si="8"/>
        <v> </v>
      </c>
      <c r="X34" s="180">
        <f aca="true" t="shared" si="14" ref="X34:X42">IF((COUNT(C34:P34))&lt;1,"",(COUNT(C34:P34)))</f>
      </c>
      <c r="Y34" s="181">
        <f t="shared" si="9"/>
      </c>
      <c r="Z34" s="183">
        <f t="shared" si="5"/>
      </c>
      <c r="AA34" s="181">
        <f t="shared" si="6"/>
      </c>
      <c r="AB34" s="1"/>
      <c r="AC34" s="1"/>
      <c r="AD34" s="1"/>
    </row>
    <row r="35" spans="1:30" ht="12.75" hidden="1">
      <c r="A35" s="1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11"/>
      </c>
      <c r="S35" s="39">
        <f t="shared" si="10"/>
      </c>
      <c r="T35" s="176">
        <f t="shared" si="12"/>
      </c>
      <c r="U35" s="177">
        <f t="shared" si="13"/>
      </c>
      <c r="V35" s="178" t="str">
        <f t="shared" si="7"/>
        <v> </v>
      </c>
      <c r="W35" s="179" t="str">
        <f t="shared" si="8"/>
        <v> </v>
      </c>
      <c r="X35" s="180">
        <f t="shared" si="14"/>
      </c>
      <c r="Y35" s="181">
        <f t="shared" si="9"/>
      </c>
      <c r="Z35" s="183">
        <f t="shared" si="5"/>
      </c>
      <c r="AA35" s="181">
        <f t="shared" si="6"/>
      </c>
      <c r="AB35" s="1"/>
      <c r="AC35" s="1"/>
      <c r="AD35" s="1"/>
    </row>
    <row r="36" spans="1:30" ht="12.75" hidden="1">
      <c r="A36" s="17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11"/>
      </c>
      <c r="S36" s="39">
        <f t="shared" si="10"/>
      </c>
      <c r="T36" s="176">
        <f t="shared" si="12"/>
      </c>
      <c r="U36" s="177">
        <f t="shared" si="13"/>
      </c>
      <c r="V36" s="178" t="str">
        <f t="shared" si="7"/>
        <v> </v>
      </c>
      <c r="W36" s="179" t="str">
        <f t="shared" si="8"/>
        <v> </v>
      </c>
      <c r="X36" s="180">
        <f t="shared" si="14"/>
      </c>
      <c r="Y36" s="181">
        <f t="shared" si="9"/>
      </c>
      <c r="Z36" s="183">
        <f t="shared" si="5"/>
      </c>
      <c r="AA36" s="181">
        <f t="shared" si="6"/>
      </c>
      <c r="AB36" s="1"/>
      <c r="AC36" s="1"/>
      <c r="AD36" s="1"/>
    </row>
    <row r="37" spans="1:30" ht="12.75" hidden="1">
      <c r="A37" s="17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11"/>
      </c>
      <c r="S37" s="39">
        <f t="shared" si="10"/>
      </c>
      <c r="T37" s="176">
        <f t="shared" si="12"/>
      </c>
      <c r="U37" s="177">
        <f t="shared" si="13"/>
      </c>
      <c r="V37" s="178" t="str">
        <f t="shared" si="7"/>
        <v> </v>
      </c>
      <c r="W37" s="179" t="str">
        <f t="shared" si="8"/>
        <v> </v>
      </c>
      <c r="X37" s="180">
        <f t="shared" si="14"/>
      </c>
      <c r="Y37" s="181">
        <f t="shared" si="9"/>
      </c>
      <c r="Z37" s="183">
        <f t="shared" si="5"/>
      </c>
      <c r="AA37" s="181">
        <f t="shared" si="6"/>
      </c>
      <c r="AB37" s="1"/>
      <c r="AC37" s="1"/>
      <c r="AD37" s="1"/>
    </row>
    <row r="38" spans="1:30" ht="12.75" hidden="1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11"/>
      </c>
      <c r="S38" s="39">
        <f t="shared" si="10"/>
      </c>
      <c r="T38" s="176">
        <f t="shared" si="12"/>
      </c>
      <c r="U38" s="177">
        <f t="shared" si="13"/>
      </c>
      <c r="V38" s="178" t="str">
        <f t="shared" si="7"/>
        <v> </v>
      </c>
      <c r="W38" s="179" t="str">
        <f t="shared" si="8"/>
        <v> </v>
      </c>
      <c r="X38" s="180">
        <f t="shared" si="14"/>
      </c>
      <c r="Y38" s="181">
        <f t="shared" si="9"/>
      </c>
      <c r="Z38" s="183">
        <f t="shared" si="5"/>
      </c>
      <c r="AA38" s="181">
        <f t="shared" si="6"/>
      </c>
      <c r="AB38" s="1"/>
      <c r="AC38" s="1"/>
      <c r="AD38" s="1"/>
    </row>
    <row r="39" spans="1:30" ht="12.75" hidden="1">
      <c r="A39" s="17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11"/>
      </c>
      <c r="S39" s="39">
        <f t="shared" si="10"/>
      </c>
      <c r="T39" s="176">
        <f t="shared" si="12"/>
      </c>
      <c r="U39" s="177">
        <f t="shared" si="13"/>
      </c>
      <c r="V39" s="178" t="str">
        <f t="shared" si="7"/>
        <v> </v>
      </c>
      <c r="W39" s="179" t="str">
        <f t="shared" si="8"/>
        <v> </v>
      </c>
      <c r="X39" s="180">
        <f t="shared" si="14"/>
      </c>
      <c r="Y39" s="181">
        <f t="shared" si="9"/>
      </c>
      <c r="Z39" s="183">
        <f t="shared" si="5"/>
      </c>
      <c r="AA39" s="181">
        <f t="shared" si="6"/>
      </c>
      <c r="AB39" s="1"/>
      <c r="AC39" s="1"/>
      <c r="AD39" s="1"/>
    </row>
    <row r="40" spans="1:30" ht="12.75" hidden="1">
      <c r="A40" s="17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11"/>
      </c>
      <c r="S40" s="39">
        <f t="shared" si="10"/>
      </c>
      <c r="T40" s="176">
        <f t="shared" si="12"/>
      </c>
      <c r="U40" s="177">
        <f t="shared" si="13"/>
      </c>
      <c r="V40" s="178" t="str">
        <f t="shared" si="7"/>
        <v> </v>
      </c>
      <c r="W40" s="179" t="str">
        <f t="shared" si="8"/>
        <v> </v>
      </c>
      <c r="X40" s="180">
        <f t="shared" si="14"/>
      </c>
      <c r="Y40" s="181">
        <f t="shared" si="9"/>
      </c>
      <c r="Z40" s="183">
        <f t="shared" si="5"/>
      </c>
      <c r="AA40" s="181">
        <f t="shared" si="6"/>
      </c>
      <c r="AB40" s="1"/>
      <c r="AC40" s="1"/>
      <c r="AD40" s="1"/>
    </row>
    <row r="41" spans="1:30" ht="12.75" hidden="1">
      <c r="A41" s="1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11"/>
      </c>
      <c r="S41" s="39">
        <f t="shared" si="10"/>
      </c>
      <c r="T41" s="176">
        <f t="shared" si="12"/>
      </c>
      <c r="U41" s="177">
        <f t="shared" si="13"/>
      </c>
      <c r="V41" s="178" t="str">
        <f t="shared" si="7"/>
        <v> </v>
      </c>
      <c r="W41" s="179" t="str">
        <f t="shared" si="8"/>
        <v> </v>
      </c>
      <c r="X41" s="180">
        <f t="shared" si="14"/>
      </c>
      <c r="Y41" s="181">
        <f t="shared" si="9"/>
      </c>
      <c r="Z41" s="183">
        <f t="shared" si="5"/>
      </c>
      <c r="AA41" s="181">
        <f t="shared" si="6"/>
      </c>
      <c r="AB41" s="1"/>
      <c r="AC41" s="1"/>
      <c r="AD41" s="1"/>
    </row>
    <row r="42" spans="1:30" ht="13.5" hidden="1" thickBot="1">
      <c r="A42" s="17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3">
        <f t="shared" si="11"/>
      </c>
      <c r="S42" s="39">
        <f t="shared" si="10"/>
      </c>
      <c r="T42" s="185">
        <f t="shared" si="12"/>
      </c>
      <c r="U42" s="186">
        <f t="shared" si="13"/>
      </c>
      <c r="V42" s="178" t="str">
        <f t="shared" si="7"/>
        <v> </v>
      </c>
      <c r="W42" s="179" t="str">
        <f t="shared" si="8"/>
        <v> </v>
      </c>
      <c r="X42" s="187">
        <f t="shared" si="14"/>
      </c>
      <c r="Y42" s="181">
        <f t="shared" si="9"/>
      </c>
      <c r="Z42" s="183">
        <f t="shared" si="5"/>
      </c>
      <c r="AA42" s="181">
        <f t="shared" si="6"/>
      </c>
      <c r="AB42" s="1"/>
      <c r="AC42" s="1"/>
      <c r="AD42" s="1"/>
    </row>
    <row r="43" spans="1:30" ht="13.5" thickBot="1">
      <c r="A43" s="1"/>
      <c r="B43" s="5"/>
      <c r="C43" s="7">
        <f aca="true" t="shared" si="15" ref="C43:P43">IF(SUM(C4:C42)=0,"",SUM(C4:C42))</f>
        <v>381</v>
      </c>
      <c r="D43" s="7">
        <f t="shared" si="15"/>
        <v>386</v>
      </c>
      <c r="E43" s="130">
        <f>IF(SUM(E4:E42)=0,"",SUM(E4:E42))</f>
        <v>397</v>
      </c>
      <c r="F43" s="7">
        <f t="shared" si="15"/>
        <v>404</v>
      </c>
      <c r="G43" s="130">
        <f>IF(SUM(G4:G42)=0,"",SUM(G4:G42))</f>
        <v>393</v>
      </c>
      <c r="H43" s="130">
        <f>IF(SUM(H4:H42)=0,"",SUM(H4:H42))</f>
        <v>408</v>
      </c>
      <c r="I43" s="237">
        <f>IF(SUM(I4:I42)=0,"",SUM(I4:I42))+1</f>
        <v>360</v>
      </c>
      <c r="J43" s="237">
        <f>IF(SUM(J4:J42)=0,"",SUM(J4:J42))+1</f>
        <v>387</v>
      </c>
      <c r="K43" s="130">
        <f>IF(SUM(K4:K42)=0,"",SUM(K4:K42))</f>
        <v>381</v>
      </c>
      <c r="L43" s="7">
        <f t="shared" si="15"/>
      </c>
      <c r="M43" s="7">
        <f t="shared" si="15"/>
      </c>
      <c r="N43" s="7">
        <f t="shared" si="15"/>
      </c>
      <c r="O43" s="7">
        <f t="shared" si="15"/>
      </c>
      <c r="P43" s="7">
        <f t="shared" si="15"/>
      </c>
      <c r="Q43" s="1"/>
      <c r="R43" s="20">
        <f t="shared" si="11"/>
        <v>388.55555555555554</v>
      </c>
      <c r="S43" s="20">
        <f>IF((COUNT(C43:P43,C95:P95))&lt;1,"",IF(COUNT(C95:P95)&lt;1,AVERAGE(C43:P43),IF(COUNT(C43:P43)&lt;1,AVERAGE(C95:P95),AVERAGE(C43:P43,C95:P95))))</f>
        <v>397.27777777777777</v>
      </c>
      <c r="T43" s="22">
        <f>IF(SUM(T4:T42)&lt;1,"",MAX(T4:T42))</f>
        <v>53</v>
      </c>
      <c r="U43" s="22">
        <f>IF(SUM(U4:U42)&lt;1,"",MAX(U4:U42))</f>
        <v>42</v>
      </c>
      <c r="V43" s="20">
        <f>IF(SUM(V4:V42)&lt;1,"",(MAX(V4:V42)))</f>
        <v>42.55555555555556</v>
      </c>
      <c r="W43" s="20">
        <f>IF(SUM(W4:W42)&lt;1,"",(MAX(W4:W42)))</f>
        <v>37.125</v>
      </c>
      <c r="X43" s="188">
        <f>IF((COUNT(C43:P43))&lt;1,"",+COUNT(C43:P43))</f>
        <v>9</v>
      </c>
      <c r="Y43" s="104">
        <f>IF(MAX(Y$4:Y$42)&lt;1,"",MAX(Y$4:Y$42))</f>
        <v>43.72222222222222</v>
      </c>
      <c r="Z43" s="104">
        <f>IF(MAX(Z$4:Z$42)&lt;1,"",MAX(Z$4:Z$42))</f>
        <v>43.72222222222222</v>
      </c>
      <c r="AA43" s="104">
        <f>IF(MAX(AA$4:AA$42)&lt;1,"",MAX(AA$4:AA$42))</f>
        <v>38.06666666666667</v>
      </c>
      <c r="AB43" s="1"/>
      <c r="AC43" s="1"/>
      <c r="AD43" s="1"/>
    </row>
    <row r="44" spans="1:30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  <c r="AC44" s="1"/>
      <c r="AD44" s="1"/>
    </row>
    <row r="45" spans="1:30" ht="12.75">
      <c r="A45" s="1" t="s">
        <v>62</v>
      </c>
      <c r="B45" s="1"/>
      <c r="C45" s="14">
        <f>Goodalls!C95</f>
        <v>424</v>
      </c>
      <c r="D45" s="14">
        <f>'Wickhamford Sports'!E95</f>
        <v>398</v>
      </c>
      <c r="E45" s="14">
        <f>Kingfishers!F95</f>
        <v>412</v>
      </c>
      <c r="F45" s="14">
        <f>Rustlers!G95</f>
        <v>405</v>
      </c>
      <c r="G45" s="14">
        <f>'Badsey Lads'!G95</f>
        <v>411</v>
      </c>
      <c r="H45" s="14">
        <f>'Team Phoenix'!H95</f>
        <v>344</v>
      </c>
      <c r="I45" s="14">
        <f>'Badsey Reckers'!I95</f>
        <v>411</v>
      </c>
      <c r="J45" s="14">
        <f>Nomads!J95</f>
        <v>404</v>
      </c>
      <c r="K45" s="14">
        <f>Trackers!K95</f>
        <v>381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6" ref="D47:M47">IF(ISNUMBER(D43),IF(ISNUMBER(D45),IF(D43&gt;D45,"Won",IF(D43=D45,"Draw","Lost")),"Error"),IF(ISNUMBER(D45),"Error",IF(D43="",IF(ISTEXT(D45),"",""),"Awarded Awy")))</f>
        <v>Lost</v>
      </c>
      <c r="E47" s="108" t="str">
        <f t="shared" si="16"/>
        <v>Lost</v>
      </c>
      <c r="F47" s="108" t="str">
        <f t="shared" si="16"/>
        <v>Lost</v>
      </c>
      <c r="G47" s="108" t="str">
        <f t="shared" si="16"/>
        <v>Lost</v>
      </c>
      <c r="H47" s="108" t="str">
        <f t="shared" si="16"/>
        <v>Won</v>
      </c>
      <c r="I47" s="108" t="str">
        <f>IF(ISNUMBER(I43),IF(ISNUMBER(I45),IF(I43&gt;I45,"Won",IF(I43=I45,"Draw","Lost")),"Error"),IF(ISNUMBER(I45),"Error",IF(I43="",IF(ISTEXT(I45),"",""),"Awarded Awy")))</f>
        <v>Lost</v>
      </c>
      <c r="J47" s="108" t="str">
        <f t="shared" si="16"/>
        <v>Lost</v>
      </c>
      <c r="K47" s="108" t="str">
        <f t="shared" si="16"/>
        <v>Draw</v>
      </c>
      <c r="L47" s="108">
        <f t="shared" si="16"/>
      </c>
      <c r="M47" s="108">
        <f t="shared" si="16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1</v>
      </c>
      <c r="T47" s="1" t="s">
        <v>7</v>
      </c>
      <c r="U47" s="5">
        <f>COUNTIF(C47:P47,"Draw")</f>
        <v>1</v>
      </c>
      <c r="V47" s="1" t="s">
        <v>9</v>
      </c>
      <c r="W47" s="5">
        <f>COUNTIF(C47:P47,"Lost")</f>
        <v>7</v>
      </c>
      <c r="X47" s="1"/>
      <c r="Y47" s="1"/>
      <c r="Z47" s="1"/>
      <c r="AA47" s="1"/>
      <c r="AB47" s="1"/>
      <c r="AC47" s="1"/>
      <c r="AD47" s="1"/>
    </row>
    <row r="48" spans="1:30" ht="12.75">
      <c r="A48" s="1" t="s">
        <v>64</v>
      </c>
      <c r="B48" s="1"/>
      <c r="C48" s="108">
        <v>2</v>
      </c>
      <c r="D48" s="108">
        <v>2</v>
      </c>
      <c r="E48" s="108">
        <v>2</v>
      </c>
      <c r="F48" s="108">
        <v>3</v>
      </c>
      <c r="G48" s="108">
        <v>1</v>
      </c>
      <c r="H48" s="108">
        <v>6</v>
      </c>
      <c r="I48" s="108">
        <v>0</v>
      </c>
      <c r="J48" s="108">
        <v>2</v>
      </c>
      <c r="K48" s="108">
        <v>3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21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</row>
    <row r="49" spans="1:30" ht="12.75">
      <c r="A49" s="1" t="s">
        <v>4</v>
      </c>
      <c r="B49" s="1"/>
      <c r="C49" s="108"/>
      <c r="D49" s="108">
        <v>1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1</v>
      </c>
      <c r="T49" s="1" t="s">
        <v>8</v>
      </c>
      <c r="U49" s="5">
        <f>(COUNT(C45:P45)*6)-(S48+S49)</f>
        <v>32</v>
      </c>
      <c r="V49" s="1"/>
      <c r="W49" s="5"/>
      <c r="X49" s="1"/>
      <c r="Y49" s="1"/>
      <c r="Z49" s="1"/>
      <c r="AA49" s="1"/>
      <c r="AB49" s="1"/>
      <c r="AC49" s="1"/>
      <c r="AD49" s="1"/>
    </row>
    <row r="50" spans="1:30" ht="12.75">
      <c r="A50" s="1" t="s">
        <v>29</v>
      </c>
      <c r="B50" s="1"/>
      <c r="C50" s="108">
        <v>6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6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</row>
    <row r="51" spans="1:30" ht="12.75">
      <c r="A51" s="1" t="s">
        <v>30</v>
      </c>
      <c r="B51" s="1"/>
      <c r="C51" s="108">
        <f>IF(C47="","",IF(C47="Awarded Hme",12,IF(C47="Awarded Awy",0,IF(C47="Won",6,IF(C47="Draw",3,0))+C48+(C49/2)-C50)))</f>
        <v>-4</v>
      </c>
      <c r="D51" s="108">
        <f>IF(D47="","",IF(D47="Awarded Hme",12,IF(D47="Awarded Awy",0,IF(D47="Won",6,IF(D47="Draw",3,0))+D48+(D49/2)-D50)))</f>
        <v>2.5</v>
      </c>
      <c r="E51" s="108">
        <f aca="true" t="shared" si="17" ref="E51:P51">IF(E47="","",IF(E47="Awarded Hme",12,IF(E47="Awarded Awy",0,IF(E47="Won",6,IF(E47="Draw",3,0))+E48+(E49/2)-E50)))</f>
        <v>2</v>
      </c>
      <c r="F51" s="108">
        <f t="shared" si="17"/>
        <v>3</v>
      </c>
      <c r="G51" s="108">
        <f t="shared" si="17"/>
        <v>1</v>
      </c>
      <c r="H51" s="108">
        <f t="shared" si="17"/>
        <v>12</v>
      </c>
      <c r="I51" s="108">
        <f t="shared" si="17"/>
        <v>0</v>
      </c>
      <c r="J51" s="108">
        <f t="shared" si="17"/>
        <v>2</v>
      </c>
      <c r="K51" s="108">
        <f t="shared" si="17"/>
        <v>6</v>
      </c>
      <c r="L51" s="108">
        <f t="shared" si="17"/>
      </c>
      <c r="M51" s="108">
        <f t="shared" si="17"/>
      </c>
      <c r="N51" s="108">
        <f t="shared" si="17"/>
      </c>
      <c r="O51" s="108">
        <f t="shared" si="17"/>
      </c>
      <c r="P51" s="108">
        <f t="shared" si="17"/>
      </c>
      <c r="Q51" s="1"/>
      <c r="R51" s="1" t="s">
        <v>30</v>
      </c>
      <c r="S51" s="5">
        <f>SUM(C51:P51)</f>
        <v>24.5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.75" thickBot="1">
      <c r="A53" s="244" t="str">
        <f ca="1">+RIGHT(CELL("filename",A1),LEN(CELL("filename",A1))-FIND("]",CELL("filename",A1)))&amp;" Away"</f>
        <v>Odds &amp; Sods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</row>
    <row r="54" spans="1:30" ht="13.5" thickBot="1">
      <c r="A54" s="167" t="s">
        <v>110</v>
      </c>
      <c r="B54" s="161" t="s">
        <v>79</v>
      </c>
      <c r="C54" s="206">
        <v>45190</v>
      </c>
      <c r="D54" s="206">
        <v>45204</v>
      </c>
      <c r="E54" s="206">
        <v>45225</v>
      </c>
      <c r="F54" s="206">
        <v>45246</v>
      </c>
      <c r="G54" s="206">
        <v>45252</v>
      </c>
      <c r="H54" s="206">
        <v>45309</v>
      </c>
      <c r="I54" s="206">
        <v>45281</v>
      </c>
      <c r="J54" s="206">
        <v>45344</v>
      </c>
      <c r="K54" s="206">
        <v>45372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  <c r="AC54" s="1"/>
      <c r="AD54" s="1"/>
    </row>
    <row r="55" spans="1:30" ht="13.5" thickBot="1">
      <c r="A55" s="162" t="str">
        <f ca="1">+RIGHT(CELL("filename",A1),LEN(CELL("filename",A1))-FIND("]",CELL("filename",A1)))</f>
        <v>Odds &amp; Sods</v>
      </c>
      <c r="B55" s="7" t="s">
        <v>10</v>
      </c>
      <c r="C55" s="207" t="s">
        <v>128</v>
      </c>
      <c r="D55" s="207" t="s">
        <v>150</v>
      </c>
      <c r="E55" s="207" t="s">
        <v>121</v>
      </c>
      <c r="F55" s="207" t="s">
        <v>124</v>
      </c>
      <c r="G55" s="207" t="s">
        <v>374</v>
      </c>
      <c r="H55" s="207" t="s">
        <v>375</v>
      </c>
      <c r="I55" s="207" t="s">
        <v>120</v>
      </c>
      <c r="J55" s="207" t="s">
        <v>127</v>
      </c>
      <c r="K55" s="207" t="s">
        <v>125</v>
      </c>
      <c r="L55" s="7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</row>
    <row r="56" spans="1:30" ht="12.75">
      <c r="A56" s="220" t="s">
        <v>273</v>
      </c>
      <c r="B56" s="122" t="s">
        <v>131</v>
      </c>
      <c r="C56" s="222">
        <v>44</v>
      </c>
      <c r="D56" s="222"/>
      <c r="E56" s="222"/>
      <c r="F56" s="222">
        <v>41</v>
      </c>
      <c r="G56" s="222">
        <v>50</v>
      </c>
      <c r="H56" s="222">
        <v>51</v>
      </c>
      <c r="I56" s="222">
        <v>48</v>
      </c>
      <c r="J56" s="222"/>
      <c r="K56" s="222">
        <v>36</v>
      </c>
      <c r="L56" s="222"/>
      <c r="M56" s="222"/>
      <c r="N56" s="222"/>
      <c r="O56" s="222"/>
      <c r="P56" s="222"/>
      <c r="Q56" s="190"/>
      <c r="R56" s="96">
        <f aca="true" t="shared" si="18" ref="R56:R75">IF((COUNT(C56:P56))&lt;1,"",(AVERAGE(C56:P56)))</f>
        <v>45</v>
      </c>
      <c r="S56" s="191"/>
      <c r="T56" s="168">
        <f aca="true" t="shared" si="19" ref="T56:T75">IF((COUNT(C56:P56))&lt;1,"",IF(B56="F"," ",MAX(C56:P56)))</f>
        <v>51</v>
      </c>
      <c r="U56" s="169" t="str">
        <f aca="true" t="shared" si="20" ref="U56:U75">IF((COUNT(C56:P56))&lt;1,"",IF(B56="F",MAX(C56:P56)," "))</f>
        <v> </v>
      </c>
      <c r="V56" s="192">
        <f>IF(B56="F"," ",IF(COUNTA(C56:P56)&gt;=6,R56," "))</f>
        <v>45</v>
      </c>
      <c r="W56" s="193" t="str">
        <f>IF(B56="F",IF(COUNTA(C56:P56)&gt;=6,R56," ")," ")</f>
        <v> </v>
      </c>
      <c r="X56" s="172">
        <f aca="true" t="shared" si="21" ref="X56:X75">IF((COUNT(C56:P56))&lt;1,"",(COUNT(C56:P56)))</f>
        <v>6</v>
      </c>
      <c r="Y56" s="19"/>
      <c r="Z56" s="1"/>
      <c r="AA56" s="1"/>
      <c r="AB56" s="1"/>
      <c r="AC56" s="1"/>
      <c r="AD56" s="1"/>
    </row>
    <row r="57" spans="1:30" ht="12.75">
      <c r="A57" s="218" t="s">
        <v>276</v>
      </c>
      <c r="B57" s="215" t="s">
        <v>131</v>
      </c>
      <c r="C57" s="222">
        <v>40</v>
      </c>
      <c r="D57" s="222">
        <v>38</v>
      </c>
      <c r="E57" s="222">
        <v>43</v>
      </c>
      <c r="F57" s="222">
        <v>38</v>
      </c>
      <c r="G57" s="222">
        <v>50</v>
      </c>
      <c r="H57" s="222">
        <v>45</v>
      </c>
      <c r="I57" s="222">
        <v>37</v>
      </c>
      <c r="J57" s="222">
        <v>45</v>
      </c>
      <c r="K57" s="222">
        <v>41</v>
      </c>
      <c r="L57" s="222"/>
      <c r="M57" s="222"/>
      <c r="N57" s="222"/>
      <c r="O57" s="222"/>
      <c r="P57" s="222"/>
      <c r="Q57" s="1"/>
      <c r="R57" s="97">
        <f t="shared" si="18"/>
        <v>41.888888888888886</v>
      </c>
      <c r="S57" s="95"/>
      <c r="T57" s="176">
        <f t="shared" si="19"/>
        <v>50</v>
      </c>
      <c r="U57" s="177" t="str">
        <f t="shared" si="20"/>
        <v> </v>
      </c>
      <c r="V57" s="194">
        <f>IF(B57="F"," ",IF(COUNTA(C57:P57)&gt;=6,R57," "))</f>
        <v>41.888888888888886</v>
      </c>
      <c r="W57" s="195" t="str">
        <f>IF(B57="F",IF(COUNTA(C57:P57)&gt;=6,R57," ")," ")</f>
        <v> </v>
      </c>
      <c r="X57" s="180">
        <f t="shared" si="21"/>
        <v>9</v>
      </c>
      <c r="Y57" s="16"/>
      <c r="Z57" s="1"/>
      <c r="AA57" s="1"/>
      <c r="AB57" s="1"/>
      <c r="AC57" s="1"/>
      <c r="AD57" s="1"/>
    </row>
    <row r="58" spans="1:30" ht="12.75">
      <c r="A58" s="218" t="s">
        <v>281</v>
      </c>
      <c r="B58" s="215" t="s">
        <v>131</v>
      </c>
      <c r="C58" s="222">
        <v>40</v>
      </c>
      <c r="D58" s="222">
        <v>35</v>
      </c>
      <c r="E58" s="222">
        <v>45</v>
      </c>
      <c r="F58" s="222">
        <v>39</v>
      </c>
      <c r="G58" s="222">
        <v>36</v>
      </c>
      <c r="H58" s="222">
        <v>40</v>
      </c>
      <c r="I58" s="222">
        <v>47</v>
      </c>
      <c r="J58" s="222">
        <v>42</v>
      </c>
      <c r="K58" s="222">
        <v>36</v>
      </c>
      <c r="L58" s="222"/>
      <c r="M58" s="222"/>
      <c r="N58" s="222"/>
      <c r="O58" s="222"/>
      <c r="P58" s="222"/>
      <c r="Q58" s="1"/>
      <c r="R58" s="97">
        <f t="shared" si="18"/>
        <v>40</v>
      </c>
      <c r="S58" s="95"/>
      <c r="T58" s="176">
        <f t="shared" si="19"/>
        <v>47</v>
      </c>
      <c r="U58" s="177" t="str">
        <f t="shared" si="20"/>
        <v> </v>
      </c>
      <c r="V58" s="194">
        <f aca="true" t="shared" si="22" ref="V58:V94">IF(B58="F"," ",IF(COUNTA(C58:P58)&gt;=6,R58," "))</f>
        <v>40</v>
      </c>
      <c r="W58" s="195" t="str">
        <f aca="true" t="shared" si="23" ref="W58:W94">IF(B58="F",IF(COUNTA(C58:P58)&gt;=6,R58," ")," ")</f>
        <v> </v>
      </c>
      <c r="X58" s="180">
        <f t="shared" si="21"/>
        <v>9</v>
      </c>
      <c r="Y58" s="16"/>
      <c r="Z58" s="1"/>
      <c r="AA58" s="1"/>
      <c r="AB58" s="1"/>
      <c r="AC58" s="1"/>
      <c r="AD58" s="1"/>
    </row>
    <row r="59" spans="1:30" ht="12.75">
      <c r="A59" s="218" t="s">
        <v>279</v>
      </c>
      <c r="B59" s="215" t="s">
        <v>131</v>
      </c>
      <c r="C59" s="222">
        <v>44</v>
      </c>
      <c r="D59" s="222">
        <v>44</v>
      </c>
      <c r="E59" s="222">
        <v>47</v>
      </c>
      <c r="F59" s="222">
        <v>41</v>
      </c>
      <c r="G59" s="222">
        <v>49</v>
      </c>
      <c r="H59" s="222">
        <v>53</v>
      </c>
      <c r="I59" s="222">
        <v>41</v>
      </c>
      <c r="J59" s="222">
        <v>49</v>
      </c>
      <c r="K59" s="222">
        <v>42</v>
      </c>
      <c r="L59" s="222"/>
      <c r="M59" s="222"/>
      <c r="N59" s="222"/>
      <c r="O59" s="222"/>
      <c r="P59" s="222"/>
      <c r="Q59" s="1"/>
      <c r="R59" s="97">
        <f t="shared" si="18"/>
        <v>45.55555555555556</v>
      </c>
      <c r="S59" s="95"/>
      <c r="T59" s="176">
        <f t="shared" si="19"/>
        <v>53</v>
      </c>
      <c r="U59" s="177" t="str">
        <f t="shared" si="20"/>
        <v> </v>
      </c>
      <c r="V59" s="194">
        <f t="shared" si="22"/>
        <v>45.55555555555556</v>
      </c>
      <c r="W59" s="195" t="str">
        <f t="shared" si="23"/>
        <v> </v>
      </c>
      <c r="X59" s="180">
        <f t="shared" si="21"/>
        <v>9</v>
      </c>
      <c r="Y59" s="16"/>
      <c r="Z59" s="1"/>
      <c r="AA59" s="1"/>
      <c r="AB59" s="1"/>
      <c r="AC59" s="1"/>
      <c r="AD59" s="1"/>
    </row>
    <row r="60" spans="1:30" ht="12.75">
      <c r="A60" s="218" t="s">
        <v>272</v>
      </c>
      <c r="B60" s="215" t="s">
        <v>131</v>
      </c>
      <c r="C60" s="222">
        <v>44</v>
      </c>
      <c r="D60" s="222">
        <v>39</v>
      </c>
      <c r="E60" s="222">
        <v>41</v>
      </c>
      <c r="F60" s="222">
        <v>53</v>
      </c>
      <c r="G60" s="222">
        <v>45</v>
      </c>
      <c r="H60" s="222">
        <v>38</v>
      </c>
      <c r="I60" s="222">
        <v>43</v>
      </c>
      <c r="J60" s="222">
        <v>44</v>
      </c>
      <c r="K60" s="222">
        <v>39</v>
      </c>
      <c r="L60" s="222"/>
      <c r="M60" s="222"/>
      <c r="N60" s="222"/>
      <c r="O60" s="222"/>
      <c r="P60" s="222"/>
      <c r="Q60" s="1"/>
      <c r="R60" s="97">
        <f t="shared" si="18"/>
        <v>42.888888888888886</v>
      </c>
      <c r="S60" s="95"/>
      <c r="T60" s="176">
        <f t="shared" si="19"/>
        <v>53</v>
      </c>
      <c r="U60" s="177" t="str">
        <f t="shared" si="20"/>
        <v> </v>
      </c>
      <c r="V60" s="194">
        <f t="shared" si="22"/>
        <v>42.888888888888886</v>
      </c>
      <c r="W60" s="195" t="str">
        <f t="shared" si="23"/>
        <v> </v>
      </c>
      <c r="X60" s="180">
        <f t="shared" si="21"/>
        <v>9</v>
      </c>
      <c r="Y60" s="16"/>
      <c r="Z60" s="1"/>
      <c r="AA60" s="1"/>
      <c r="AB60" s="1"/>
      <c r="AC60" s="1"/>
      <c r="AD60" s="1"/>
    </row>
    <row r="61" spans="1:30" ht="12.75">
      <c r="A61" s="218" t="s">
        <v>284</v>
      </c>
      <c r="B61" s="215" t="s">
        <v>131</v>
      </c>
      <c r="C61" s="222"/>
      <c r="D61" s="222"/>
      <c r="E61" s="222"/>
      <c r="F61" s="222"/>
      <c r="G61" s="222"/>
      <c r="H61" s="222">
        <v>46</v>
      </c>
      <c r="I61" s="222"/>
      <c r="J61" s="222"/>
      <c r="K61" s="222"/>
      <c r="L61" s="222"/>
      <c r="M61" s="222"/>
      <c r="N61" s="222"/>
      <c r="O61" s="222"/>
      <c r="P61" s="222"/>
      <c r="Q61" s="1"/>
      <c r="R61" s="97">
        <f t="shared" si="18"/>
        <v>46</v>
      </c>
      <c r="S61" s="95"/>
      <c r="T61" s="176">
        <f t="shared" si="19"/>
        <v>46</v>
      </c>
      <c r="U61" s="177" t="str">
        <f t="shared" si="20"/>
        <v> </v>
      </c>
      <c r="V61" s="194" t="str">
        <f t="shared" si="22"/>
        <v> </v>
      </c>
      <c r="W61" s="195" t="str">
        <f t="shared" si="23"/>
        <v> </v>
      </c>
      <c r="X61" s="180">
        <f t="shared" si="21"/>
        <v>1</v>
      </c>
      <c r="Y61" s="16"/>
      <c r="Z61" s="1"/>
      <c r="AA61" s="1"/>
      <c r="AB61" s="1"/>
      <c r="AC61" s="1"/>
      <c r="AD61" s="1"/>
    </row>
    <row r="62" spans="1:30" ht="12.75">
      <c r="A62" s="218" t="s">
        <v>285</v>
      </c>
      <c r="B62" s="215" t="s">
        <v>35</v>
      </c>
      <c r="C62" s="222"/>
      <c r="D62" s="222">
        <v>34</v>
      </c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1"/>
      <c r="R62" s="97">
        <f t="shared" si="18"/>
        <v>34</v>
      </c>
      <c r="S62" s="95"/>
      <c r="T62" s="176" t="str">
        <f t="shared" si="19"/>
        <v> </v>
      </c>
      <c r="U62" s="177">
        <f t="shared" si="20"/>
        <v>34</v>
      </c>
      <c r="V62" s="194" t="str">
        <f t="shared" si="22"/>
        <v> </v>
      </c>
      <c r="W62" s="195" t="str">
        <f t="shared" si="23"/>
        <v> </v>
      </c>
      <c r="X62" s="180">
        <f t="shared" si="21"/>
        <v>1</v>
      </c>
      <c r="Y62" s="16"/>
      <c r="Z62" s="1"/>
      <c r="AA62" s="1"/>
      <c r="AB62" s="1"/>
      <c r="AC62" s="1"/>
      <c r="AD62" s="1"/>
    </row>
    <row r="63" spans="1:30" ht="12.75">
      <c r="A63" s="218" t="s">
        <v>274</v>
      </c>
      <c r="B63" s="215" t="s">
        <v>131</v>
      </c>
      <c r="C63" s="222">
        <v>37</v>
      </c>
      <c r="D63" s="222">
        <v>39</v>
      </c>
      <c r="E63" s="222">
        <v>37</v>
      </c>
      <c r="F63" s="222">
        <v>42</v>
      </c>
      <c r="G63" s="222">
        <v>47</v>
      </c>
      <c r="H63" s="222">
        <v>46</v>
      </c>
      <c r="I63" s="222">
        <v>42</v>
      </c>
      <c r="J63" s="222">
        <v>44</v>
      </c>
      <c r="K63" s="222">
        <v>45</v>
      </c>
      <c r="L63" s="222"/>
      <c r="M63" s="222"/>
      <c r="N63" s="222"/>
      <c r="O63" s="222"/>
      <c r="P63" s="222"/>
      <c r="Q63" s="1"/>
      <c r="R63" s="97">
        <f t="shared" si="18"/>
        <v>42.111111111111114</v>
      </c>
      <c r="S63" s="95"/>
      <c r="T63" s="176">
        <f t="shared" si="19"/>
        <v>47</v>
      </c>
      <c r="U63" s="177" t="str">
        <f t="shared" si="20"/>
        <v> </v>
      </c>
      <c r="V63" s="194">
        <f t="shared" si="22"/>
        <v>42.111111111111114</v>
      </c>
      <c r="W63" s="195" t="str">
        <f t="shared" si="23"/>
        <v> </v>
      </c>
      <c r="X63" s="180">
        <f t="shared" si="21"/>
        <v>9</v>
      </c>
      <c r="Y63" s="16"/>
      <c r="Z63" s="1"/>
      <c r="AA63" s="1"/>
      <c r="AB63" s="1"/>
      <c r="AC63" s="1"/>
      <c r="AD63" s="1"/>
    </row>
    <row r="64" spans="1:30" ht="12.75">
      <c r="A64" s="218" t="s">
        <v>280</v>
      </c>
      <c r="B64" s="215" t="s">
        <v>131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1"/>
      <c r="R64" s="97">
        <f t="shared" si="18"/>
      </c>
      <c r="S64" s="95"/>
      <c r="T64" s="176">
        <f t="shared" si="19"/>
      </c>
      <c r="U64" s="177">
        <f t="shared" si="20"/>
      </c>
      <c r="V64" s="194" t="str">
        <f t="shared" si="22"/>
        <v> </v>
      </c>
      <c r="W64" s="195" t="str">
        <f t="shared" si="23"/>
        <v> </v>
      </c>
      <c r="X64" s="180">
        <f t="shared" si="21"/>
      </c>
      <c r="Y64" s="16"/>
      <c r="Z64" s="1"/>
      <c r="AA64" s="1"/>
      <c r="AB64" s="1"/>
      <c r="AC64" s="1"/>
      <c r="AD64" s="1"/>
    </row>
    <row r="65" spans="1:30" ht="12.75">
      <c r="A65" s="218" t="s">
        <v>278</v>
      </c>
      <c r="B65" s="215" t="s">
        <v>35</v>
      </c>
      <c r="C65" s="222">
        <v>41</v>
      </c>
      <c r="D65" s="222">
        <v>33</v>
      </c>
      <c r="E65" s="222">
        <v>36</v>
      </c>
      <c r="F65" s="222"/>
      <c r="G65" s="222"/>
      <c r="H65" s="222">
        <v>41</v>
      </c>
      <c r="I65" s="222">
        <v>43</v>
      </c>
      <c r="J65" s="222">
        <v>40</v>
      </c>
      <c r="K65" s="222">
        <v>40</v>
      </c>
      <c r="L65" s="222"/>
      <c r="M65" s="222"/>
      <c r="N65" s="222"/>
      <c r="O65" s="222"/>
      <c r="P65" s="222"/>
      <c r="Q65" s="1"/>
      <c r="R65" s="97">
        <f t="shared" si="18"/>
        <v>39.142857142857146</v>
      </c>
      <c r="S65" s="95"/>
      <c r="T65" s="176" t="str">
        <f t="shared" si="19"/>
        <v> </v>
      </c>
      <c r="U65" s="177">
        <f t="shared" si="20"/>
        <v>43</v>
      </c>
      <c r="V65" s="194" t="str">
        <f t="shared" si="22"/>
        <v> </v>
      </c>
      <c r="W65" s="195">
        <f t="shared" si="23"/>
        <v>39.142857142857146</v>
      </c>
      <c r="X65" s="180">
        <f t="shared" si="21"/>
        <v>7</v>
      </c>
      <c r="Y65" s="16"/>
      <c r="Z65" s="1"/>
      <c r="AA65" s="1"/>
      <c r="AB65" s="1"/>
      <c r="AC65" s="1"/>
      <c r="AD65" s="1"/>
    </row>
    <row r="66" spans="1:30" ht="12.75">
      <c r="A66" s="218" t="s">
        <v>277</v>
      </c>
      <c r="B66" s="215" t="s">
        <v>131</v>
      </c>
      <c r="C66" s="222">
        <v>38</v>
      </c>
      <c r="D66" s="222">
        <v>38</v>
      </c>
      <c r="E66" s="222">
        <v>34</v>
      </c>
      <c r="F66" s="222">
        <v>33</v>
      </c>
      <c r="G66" s="222">
        <v>40</v>
      </c>
      <c r="H66" s="222">
        <v>39</v>
      </c>
      <c r="I66" s="222">
        <v>38</v>
      </c>
      <c r="J66" s="222">
        <v>42</v>
      </c>
      <c r="K66" s="222">
        <v>41</v>
      </c>
      <c r="L66" s="222"/>
      <c r="M66" s="222"/>
      <c r="N66" s="222"/>
      <c r="O66" s="222"/>
      <c r="P66" s="222"/>
      <c r="Q66" s="1"/>
      <c r="R66" s="97">
        <f t="shared" si="18"/>
        <v>38.111111111111114</v>
      </c>
      <c r="S66" s="95"/>
      <c r="T66" s="176">
        <f t="shared" si="19"/>
        <v>42</v>
      </c>
      <c r="U66" s="177" t="str">
        <f t="shared" si="20"/>
        <v> </v>
      </c>
      <c r="V66" s="194">
        <f t="shared" si="22"/>
        <v>38.111111111111114</v>
      </c>
      <c r="W66" s="195" t="str">
        <f t="shared" si="23"/>
        <v> </v>
      </c>
      <c r="X66" s="180">
        <f t="shared" si="21"/>
        <v>9</v>
      </c>
      <c r="Y66" s="16"/>
      <c r="Z66" s="1"/>
      <c r="AA66" s="1"/>
      <c r="AB66" s="1"/>
      <c r="AC66" s="1"/>
      <c r="AD66" s="1"/>
    </row>
    <row r="67" spans="1:30" ht="12.75">
      <c r="A67" s="218" t="s">
        <v>398</v>
      </c>
      <c r="B67" s="215" t="s">
        <v>131</v>
      </c>
      <c r="C67" s="222"/>
      <c r="D67" s="222"/>
      <c r="E67" s="222">
        <v>38</v>
      </c>
      <c r="F67" s="222">
        <v>35</v>
      </c>
      <c r="G67" s="222">
        <v>37</v>
      </c>
      <c r="H67" s="222"/>
      <c r="I67" s="222">
        <v>26</v>
      </c>
      <c r="J67" s="222">
        <v>45</v>
      </c>
      <c r="K67" s="222">
        <v>30</v>
      </c>
      <c r="L67" s="222"/>
      <c r="M67" s="222"/>
      <c r="N67" s="222"/>
      <c r="O67" s="222"/>
      <c r="P67" s="222"/>
      <c r="Q67" s="1"/>
      <c r="R67" s="97">
        <f t="shared" si="18"/>
        <v>35.166666666666664</v>
      </c>
      <c r="S67" s="95"/>
      <c r="T67" s="176">
        <f t="shared" si="19"/>
        <v>45</v>
      </c>
      <c r="U67" s="177" t="str">
        <f t="shared" si="20"/>
        <v> </v>
      </c>
      <c r="V67" s="194">
        <f t="shared" si="22"/>
        <v>35.166666666666664</v>
      </c>
      <c r="W67" s="195" t="str">
        <f t="shared" si="23"/>
        <v> </v>
      </c>
      <c r="X67" s="180">
        <f t="shared" si="21"/>
        <v>6</v>
      </c>
      <c r="Y67" s="16"/>
      <c r="Z67" s="1"/>
      <c r="AA67" s="1"/>
      <c r="AB67" s="1"/>
      <c r="AC67" s="1"/>
      <c r="AD67" s="1"/>
    </row>
    <row r="68" spans="1:30" ht="12.75">
      <c r="A68" s="218" t="s">
        <v>286</v>
      </c>
      <c r="B68" s="215" t="s">
        <v>131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1"/>
      <c r="R68" s="97">
        <f t="shared" si="18"/>
      </c>
      <c r="S68" s="95"/>
      <c r="T68" s="176">
        <f t="shared" si="19"/>
      </c>
      <c r="U68" s="177">
        <f t="shared" si="20"/>
      </c>
      <c r="V68" s="194" t="str">
        <f t="shared" si="22"/>
        <v> </v>
      </c>
      <c r="W68" s="195" t="str">
        <f t="shared" si="23"/>
        <v> </v>
      </c>
      <c r="X68" s="180">
        <f t="shared" si="21"/>
      </c>
      <c r="Y68" s="16"/>
      <c r="Z68" s="1"/>
      <c r="AA68" s="1"/>
      <c r="AB68" s="1"/>
      <c r="AC68" s="1"/>
      <c r="AD68" s="1"/>
    </row>
    <row r="69" spans="1:30" ht="12.75">
      <c r="A69" s="218" t="s">
        <v>283</v>
      </c>
      <c r="B69" s="215" t="s">
        <v>131</v>
      </c>
      <c r="C69" s="222">
        <v>34</v>
      </c>
      <c r="D69" s="222">
        <v>35</v>
      </c>
      <c r="E69" s="222">
        <v>35</v>
      </c>
      <c r="F69" s="222">
        <v>39</v>
      </c>
      <c r="G69" s="222">
        <v>43</v>
      </c>
      <c r="H69" s="222"/>
      <c r="I69" s="222">
        <v>45</v>
      </c>
      <c r="J69" s="222">
        <v>42</v>
      </c>
      <c r="K69" s="222"/>
      <c r="L69" s="222"/>
      <c r="M69" s="222"/>
      <c r="N69" s="222"/>
      <c r="O69" s="222"/>
      <c r="P69" s="222"/>
      <c r="Q69" s="1"/>
      <c r="R69" s="97">
        <f t="shared" si="18"/>
        <v>39</v>
      </c>
      <c r="S69" s="95"/>
      <c r="T69" s="176">
        <f t="shared" si="19"/>
        <v>45</v>
      </c>
      <c r="U69" s="177" t="str">
        <f t="shared" si="20"/>
        <v> </v>
      </c>
      <c r="V69" s="194">
        <f t="shared" si="22"/>
        <v>39</v>
      </c>
      <c r="W69" s="195" t="str">
        <f t="shared" si="23"/>
        <v> </v>
      </c>
      <c r="X69" s="180">
        <f t="shared" si="21"/>
        <v>7</v>
      </c>
      <c r="Y69" s="16"/>
      <c r="Z69" s="1"/>
      <c r="AA69" s="1"/>
      <c r="AB69" s="1"/>
      <c r="AC69" s="1"/>
      <c r="AD69" s="1"/>
    </row>
    <row r="70" spans="1:30" ht="12.75">
      <c r="A70" s="218" t="s">
        <v>282</v>
      </c>
      <c r="B70" s="215" t="s">
        <v>131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1"/>
      <c r="R70" s="97">
        <f t="shared" si="18"/>
      </c>
      <c r="S70" s="95"/>
      <c r="T70" s="176">
        <f t="shared" si="19"/>
      </c>
      <c r="U70" s="177">
        <f t="shared" si="20"/>
      </c>
      <c r="V70" s="194" t="str">
        <f t="shared" si="22"/>
        <v> </v>
      </c>
      <c r="W70" s="195" t="str">
        <f t="shared" si="23"/>
        <v> </v>
      </c>
      <c r="X70" s="180">
        <f t="shared" si="21"/>
      </c>
      <c r="Y70" s="16"/>
      <c r="Z70" s="1"/>
      <c r="AA70" s="1"/>
      <c r="AB70" s="1"/>
      <c r="AC70" s="1"/>
      <c r="AD70" s="1"/>
    </row>
    <row r="71" spans="1:30" ht="13.5" thickBot="1">
      <c r="A71" s="218" t="s">
        <v>275</v>
      </c>
      <c r="B71" s="215" t="s">
        <v>131</v>
      </c>
      <c r="C71" s="222">
        <v>40</v>
      </c>
      <c r="D71" s="222">
        <v>36</v>
      </c>
      <c r="E71" s="222">
        <v>37</v>
      </c>
      <c r="F71" s="222">
        <v>34</v>
      </c>
      <c r="G71" s="222">
        <v>35</v>
      </c>
      <c r="H71" s="222">
        <v>39</v>
      </c>
      <c r="I71" s="222"/>
      <c r="J71" s="222">
        <v>42</v>
      </c>
      <c r="K71" s="222">
        <v>27</v>
      </c>
      <c r="L71" s="222"/>
      <c r="M71" s="222"/>
      <c r="N71" s="222"/>
      <c r="O71" s="222"/>
      <c r="P71" s="222"/>
      <c r="Q71" s="1"/>
      <c r="R71" s="97">
        <f t="shared" si="18"/>
        <v>36.25</v>
      </c>
      <c r="S71" s="95"/>
      <c r="T71" s="176">
        <f t="shared" si="19"/>
        <v>42</v>
      </c>
      <c r="U71" s="177" t="str">
        <f t="shared" si="20"/>
        <v> </v>
      </c>
      <c r="V71" s="194">
        <f t="shared" si="22"/>
        <v>36.25</v>
      </c>
      <c r="W71" s="195" t="str">
        <f t="shared" si="23"/>
        <v> </v>
      </c>
      <c r="X71" s="180">
        <f t="shared" si="21"/>
        <v>8</v>
      </c>
      <c r="Y71" s="16"/>
      <c r="Z71" s="1"/>
      <c r="AA71" s="1"/>
      <c r="AB71" s="1"/>
      <c r="AC71" s="1"/>
      <c r="AD71" s="1"/>
    </row>
    <row r="72" spans="1:30" ht="12.75" hidden="1">
      <c r="A72" s="218"/>
      <c r="B72" s="215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1"/>
      <c r="R72" s="97">
        <f t="shared" si="18"/>
      </c>
      <c r="S72" s="95"/>
      <c r="T72" s="176">
        <f t="shared" si="19"/>
      </c>
      <c r="U72" s="177">
        <f t="shared" si="20"/>
      </c>
      <c r="V72" s="194" t="str">
        <f t="shared" si="22"/>
        <v> </v>
      </c>
      <c r="W72" s="195" t="str">
        <f t="shared" si="23"/>
        <v> </v>
      </c>
      <c r="X72" s="180">
        <f t="shared" si="21"/>
      </c>
      <c r="Y72" s="16"/>
      <c r="Z72" s="1"/>
      <c r="AA72" s="1"/>
      <c r="AB72" s="1"/>
      <c r="AC72" s="1"/>
      <c r="AD72" s="1"/>
    </row>
    <row r="73" spans="1:30" ht="12.75" hidden="1">
      <c r="A73" s="216"/>
      <c r="B73" s="217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1"/>
      <c r="R73" s="97">
        <f t="shared" si="18"/>
      </c>
      <c r="S73" s="95"/>
      <c r="T73" s="176">
        <f t="shared" si="19"/>
      </c>
      <c r="U73" s="177">
        <f t="shared" si="20"/>
      </c>
      <c r="V73" s="194" t="str">
        <f t="shared" si="22"/>
        <v> </v>
      </c>
      <c r="W73" s="195" t="str">
        <f t="shared" si="23"/>
        <v> </v>
      </c>
      <c r="X73" s="180">
        <f t="shared" si="21"/>
      </c>
      <c r="Y73" s="16"/>
      <c r="Z73" s="1"/>
      <c r="AA73" s="1"/>
      <c r="AB73" s="1"/>
      <c r="AC73" s="1"/>
      <c r="AD73" s="1"/>
    </row>
    <row r="74" spans="1:30" ht="12.75" hidden="1">
      <c r="A74" s="214"/>
      <c r="B74" s="215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1"/>
      <c r="R74" s="97">
        <f t="shared" si="18"/>
      </c>
      <c r="S74" s="95"/>
      <c r="T74" s="176">
        <f t="shared" si="19"/>
      </c>
      <c r="U74" s="177">
        <f t="shared" si="20"/>
      </c>
      <c r="V74" s="194" t="str">
        <f t="shared" si="22"/>
        <v> </v>
      </c>
      <c r="W74" s="195" t="str">
        <f t="shared" si="23"/>
        <v> </v>
      </c>
      <c r="X74" s="180">
        <f t="shared" si="21"/>
      </c>
      <c r="Y74" s="16"/>
      <c r="Z74" s="1"/>
      <c r="AA74" s="1"/>
      <c r="AB74" s="1"/>
      <c r="AC74" s="1"/>
      <c r="AD74" s="1"/>
    </row>
    <row r="75" spans="1:30" ht="12.75" hidden="1">
      <c r="A75" s="214"/>
      <c r="B75" s="215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1"/>
      <c r="R75" s="97">
        <f t="shared" si="18"/>
      </c>
      <c r="S75" s="95"/>
      <c r="T75" s="176">
        <f t="shared" si="19"/>
      </c>
      <c r="U75" s="177">
        <f t="shared" si="20"/>
      </c>
      <c r="V75" s="194" t="str">
        <f t="shared" si="22"/>
        <v> </v>
      </c>
      <c r="W75" s="195" t="str">
        <f t="shared" si="23"/>
        <v> </v>
      </c>
      <c r="X75" s="180">
        <f t="shared" si="21"/>
      </c>
      <c r="Y75" s="16"/>
      <c r="Z75" s="1"/>
      <c r="AA75" s="1"/>
      <c r="AB75" s="1"/>
      <c r="AC75" s="1"/>
      <c r="AD75" s="1"/>
    </row>
    <row r="76" spans="1:30" ht="12.75" hidden="1">
      <c r="A76" s="216"/>
      <c r="B76" s="14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1"/>
      <c r="R76" s="97">
        <f aca="true" t="shared" si="24" ref="R76:R94">IF((COUNT(C76:P76))&lt;1,"",(AVERAGE(C76:P76)))</f>
      </c>
      <c r="S76" s="95"/>
      <c r="T76" s="176">
        <f aca="true" t="shared" si="25" ref="T76:T94">IF((COUNT(C76:P76))&lt;1,"",IF(B76="F"," ",MAX(C76:P76)))</f>
      </c>
      <c r="U76" s="177">
        <f aca="true" t="shared" si="26" ref="U76:U94">IF((COUNT(C76:P76))&lt;1,"",IF(B76="F",MAX(C76:P76)," "))</f>
      </c>
      <c r="V76" s="194" t="str">
        <f t="shared" si="22"/>
        <v> </v>
      </c>
      <c r="W76" s="195" t="str">
        <f t="shared" si="23"/>
        <v> </v>
      </c>
      <c r="X76" s="180">
        <f aca="true" t="shared" si="27" ref="X76:X94">IF((COUNT(C76:P76))&lt;1,"",(COUNT(C76:P76)))</f>
      </c>
      <c r="Y76" s="16"/>
      <c r="Z76" s="1"/>
      <c r="AA76" s="1"/>
      <c r="AB76" s="1"/>
      <c r="AC76" s="1"/>
      <c r="AD76" s="1"/>
    </row>
    <row r="77" spans="1:30" ht="12.75" hidden="1">
      <c r="A77" s="17"/>
      <c r="B77" s="13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1"/>
      <c r="R77" s="97">
        <f t="shared" si="24"/>
      </c>
      <c r="S77" s="95"/>
      <c r="T77" s="176">
        <f t="shared" si="25"/>
      </c>
      <c r="U77" s="177">
        <f t="shared" si="26"/>
      </c>
      <c r="V77" s="194" t="str">
        <f t="shared" si="22"/>
        <v> </v>
      </c>
      <c r="W77" s="195" t="str">
        <f t="shared" si="23"/>
        <v> </v>
      </c>
      <c r="X77" s="180">
        <f t="shared" si="27"/>
      </c>
      <c r="Y77" s="16"/>
      <c r="Z77" s="1"/>
      <c r="AA77" s="1"/>
      <c r="AB77" s="1"/>
      <c r="AC77" s="1"/>
      <c r="AD77" s="1"/>
    </row>
    <row r="78" spans="1:30" ht="12.75" hidden="1">
      <c r="A78" s="17"/>
      <c r="B78" s="13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1"/>
      <c r="R78" s="97">
        <f t="shared" si="24"/>
      </c>
      <c r="S78" s="95"/>
      <c r="T78" s="176">
        <f t="shared" si="25"/>
      </c>
      <c r="U78" s="177">
        <f t="shared" si="26"/>
      </c>
      <c r="V78" s="194" t="str">
        <f t="shared" si="22"/>
        <v> </v>
      </c>
      <c r="W78" s="195" t="str">
        <f t="shared" si="23"/>
        <v> </v>
      </c>
      <c r="X78" s="180">
        <f t="shared" si="27"/>
      </c>
      <c r="Y78" s="16"/>
      <c r="Z78" s="1"/>
      <c r="AA78" s="1"/>
      <c r="AB78" s="1"/>
      <c r="AC78" s="1"/>
      <c r="AD78" s="1"/>
    </row>
    <row r="79" spans="1:30" ht="12.75" hidden="1">
      <c r="A79" s="17"/>
      <c r="B79" s="13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1"/>
      <c r="R79" s="97">
        <f t="shared" si="24"/>
      </c>
      <c r="S79" s="95"/>
      <c r="T79" s="176">
        <f t="shared" si="25"/>
      </c>
      <c r="U79" s="177">
        <f t="shared" si="26"/>
      </c>
      <c r="V79" s="194" t="str">
        <f t="shared" si="22"/>
        <v> </v>
      </c>
      <c r="W79" s="195" t="str">
        <f t="shared" si="23"/>
        <v> </v>
      </c>
      <c r="X79" s="180">
        <f t="shared" si="27"/>
      </c>
      <c r="Y79" s="16"/>
      <c r="Z79" s="1"/>
      <c r="AA79" s="1"/>
      <c r="AB79" s="1"/>
      <c r="AC79" s="1"/>
      <c r="AD79" s="1"/>
    </row>
    <row r="80" spans="1:30" ht="12.75" hidden="1">
      <c r="A80" s="17"/>
      <c r="B80" s="13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1"/>
      <c r="R80" s="97">
        <f t="shared" si="24"/>
      </c>
      <c r="S80" s="95"/>
      <c r="T80" s="176">
        <f t="shared" si="25"/>
      </c>
      <c r="U80" s="177">
        <f t="shared" si="26"/>
      </c>
      <c r="V80" s="194" t="str">
        <f t="shared" si="22"/>
        <v> </v>
      </c>
      <c r="W80" s="195" t="str">
        <f t="shared" si="23"/>
        <v> </v>
      </c>
      <c r="X80" s="180">
        <f t="shared" si="27"/>
      </c>
      <c r="Y80" s="16"/>
      <c r="Z80" s="1"/>
      <c r="AA80" s="1"/>
      <c r="AB80" s="1"/>
      <c r="AC80" s="1"/>
      <c r="AD80" s="1"/>
    </row>
    <row r="81" spans="1:30" ht="12.75" hidden="1">
      <c r="A81" s="17"/>
      <c r="B81" s="13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1"/>
      <c r="R81" s="97">
        <f t="shared" si="24"/>
      </c>
      <c r="S81" s="95"/>
      <c r="T81" s="176">
        <f t="shared" si="25"/>
      </c>
      <c r="U81" s="177">
        <f t="shared" si="26"/>
      </c>
      <c r="V81" s="194" t="str">
        <f t="shared" si="22"/>
        <v> </v>
      </c>
      <c r="W81" s="195" t="str">
        <f t="shared" si="23"/>
        <v> </v>
      </c>
      <c r="X81" s="180">
        <f t="shared" si="27"/>
      </c>
      <c r="Y81" s="16"/>
      <c r="Z81" s="1"/>
      <c r="AA81" s="1"/>
      <c r="AB81" s="1"/>
      <c r="AC81" s="1"/>
      <c r="AD81" s="1"/>
    </row>
    <row r="82" spans="1:30" ht="12.75" hidden="1">
      <c r="A82" s="17"/>
      <c r="B82" s="13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1"/>
      <c r="R82" s="97">
        <f t="shared" si="24"/>
      </c>
      <c r="S82" s="95"/>
      <c r="T82" s="176">
        <f t="shared" si="25"/>
      </c>
      <c r="U82" s="177">
        <f t="shared" si="26"/>
      </c>
      <c r="V82" s="194" t="str">
        <f t="shared" si="22"/>
        <v> </v>
      </c>
      <c r="W82" s="195" t="str">
        <f t="shared" si="23"/>
        <v> </v>
      </c>
      <c r="X82" s="180">
        <f t="shared" si="27"/>
      </c>
      <c r="Y82" s="16"/>
      <c r="Z82" s="1"/>
      <c r="AA82" s="1"/>
      <c r="AB82" s="1"/>
      <c r="AC82" s="1"/>
      <c r="AD82" s="1"/>
    </row>
    <row r="83" spans="1:30" ht="12.75" hidden="1">
      <c r="A83" s="17"/>
      <c r="B83" s="13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1"/>
      <c r="R83" s="97">
        <f t="shared" si="24"/>
      </c>
      <c r="S83" s="95"/>
      <c r="T83" s="176">
        <f t="shared" si="25"/>
      </c>
      <c r="U83" s="177">
        <f t="shared" si="26"/>
      </c>
      <c r="V83" s="194" t="str">
        <f t="shared" si="22"/>
        <v> </v>
      </c>
      <c r="W83" s="195" t="str">
        <f t="shared" si="23"/>
        <v> </v>
      </c>
      <c r="X83" s="180">
        <f t="shared" si="27"/>
      </c>
      <c r="Y83" s="16"/>
      <c r="Z83" s="1"/>
      <c r="AA83" s="1"/>
      <c r="AB83" s="1"/>
      <c r="AC83" s="1"/>
      <c r="AD83" s="1"/>
    </row>
    <row r="84" spans="1:30" ht="12.75" hidden="1">
      <c r="A84" s="17"/>
      <c r="B84" s="13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1"/>
      <c r="R84" s="97">
        <f t="shared" si="24"/>
      </c>
      <c r="S84" s="95"/>
      <c r="T84" s="176">
        <f t="shared" si="25"/>
      </c>
      <c r="U84" s="177">
        <f t="shared" si="26"/>
      </c>
      <c r="V84" s="194" t="str">
        <f t="shared" si="22"/>
        <v> </v>
      </c>
      <c r="W84" s="195" t="str">
        <f t="shared" si="23"/>
        <v> </v>
      </c>
      <c r="X84" s="180">
        <f t="shared" si="27"/>
      </c>
      <c r="Y84" s="16"/>
      <c r="Z84" s="1"/>
      <c r="AA84" s="1"/>
      <c r="AB84" s="1"/>
      <c r="AC84" s="1"/>
      <c r="AD84" s="1"/>
    </row>
    <row r="85" spans="1:30" ht="12.75" hidden="1">
      <c r="A85" s="17"/>
      <c r="B85" s="13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1"/>
      <c r="R85" s="97">
        <f t="shared" si="24"/>
      </c>
      <c r="S85" s="95"/>
      <c r="T85" s="176">
        <f t="shared" si="25"/>
      </c>
      <c r="U85" s="177">
        <f t="shared" si="26"/>
      </c>
      <c r="V85" s="194" t="str">
        <f t="shared" si="22"/>
        <v> </v>
      </c>
      <c r="W85" s="195" t="str">
        <f t="shared" si="23"/>
        <v> </v>
      </c>
      <c r="X85" s="180">
        <f t="shared" si="27"/>
      </c>
      <c r="Y85" s="16"/>
      <c r="Z85" s="1"/>
      <c r="AA85" s="1"/>
      <c r="AB85" s="1"/>
      <c r="AC85" s="1"/>
      <c r="AD85" s="1"/>
    </row>
    <row r="86" spans="1:30" ht="12.75" hidden="1">
      <c r="A86" s="17"/>
      <c r="B86" s="13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1"/>
      <c r="R86" s="97">
        <f t="shared" si="24"/>
      </c>
      <c r="S86" s="95"/>
      <c r="T86" s="176">
        <f t="shared" si="25"/>
      </c>
      <c r="U86" s="177">
        <f t="shared" si="26"/>
      </c>
      <c r="V86" s="194" t="str">
        <f t="shared" si="22"/>
        <v> </v>
      </c>
      <c r="W86" s="195" t="str">
        <f t="shared" si="23"/>
        <v> </v>
      </c>
      <c r="X86" s="180">
        <f t="shared" si="27"/>
      </c>
      <c r="Y86" s="16"/>
      <c r="Z86" s="1"/>
      <c r="AA86" s="1"/>
      <c r="AB86" s="1"/>
      <c r="AC86" s="1"/>
      <c r="AD86" s="1"/>
    </row>
    <row r="87" spans="1:30" ht="12.75" hidden="1">
      <c r="A87" s="17"/>
      <c r="B87" s="13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1"/>
      <c r="R87" s="97">
        <f t="shared" si="24"/>
      </c>
      <c r="S87" s="95"/>
      <c r="T87" s="176">
        <f t="shared" si="25"/>
      </c>
      <c r="U87" s="177">
        <f t="shared" si="26"/>
      </c>
      <c r="V87" s="194" t="str">
        <f t="shared" si="22"/>
        <v> </v>
      </c>
      <c r="W87" s="195" t="str">
        <f t="shared" si="23"/>
        <v> </v>
      </c>
      <c r="X87" s="180">
        <f t="shared" si="27"/>
      </c>
      <c r="Y87" s="16"/>
      <c r="Z87" s="1"/>
      <c r="AA87" s="1"/>
      <c r="AB87" s="1"/>
      <c r="AC87" s="1"/>
      <c r="AD87" s="1"/>
    </row>
    <row r="88" spans="1:30" ht="12.75" hidden="1">
      <c r="A88" s="17"/>
      <c r="B88" s="13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1"/>
      <c r="R88" s="97">
        <f t="shared" si="24"/>
      </c>
      <c r="S88" s="95"/>
      <c r="T88" s="176">
        <f t="shared" si="25"/>
      </c>
      <c r="U88" s="177">
        <f t="shared" si="26"/>
      </c>
      <c r="V88" s="194" t="str">
        <f t="shared" si="22"/>
        <v> </v>
      </c>
      <c r="W88" s="195" t="str">
        <f t="shared" si="23"/>
        <v> </v>
      </c>
      <c r="X88" s="180">
        <f t="shared" si="27"/>
      </c>
      <c r="Y88" s="16"/>
      <c r="Z88" s="1"/>
      <c r="AA88" s="1"/>
      <c r="AB88" s="1"/>
      <c r="AC88" s="1"/>
      <c r="AD88" s="1"/>
    </row>
    <row r="89" spans="1:30" ht="12.75" hidden="1">
      <c r="A89" s="17"/>
      <c r="B89" s="13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1"/>
      <c r="R89" s="97">
        <f t="shared" si="24"/>
      </c>
      <c r="S89" s="95"/>
      <c r="T89" s="176">
        <f t="shared" si="25"/>
      </c>
      <c r="U89" s="177">
        <f t="shared" si="26"/>
      </c>
      <c r="V89" s="194" t="str">
        <f t="shared" si="22"/>
        <v> </v>
      </c>
      <c r="W89" s="195" t="str">
        <f t="shared" si="23"/>
        <v> </v>
      </c>
      <c r="X89" s="180">
        <f t="shared" si="27"/>
      </c>
      <c r="Y89" s="16"/>
      <c r="Z89" s="1"/>
      <c r="AA89" s="1"/>
      <c r="AB89" s="1"/>
      <c r="AC89" s="1"/>
      <c r="AD89" s="1"/>
    </row>
    <row r="90" spans="1:30" ht="12.75" hidden="1">
      <c r="A90" s="17"/>
      <c r="B90" s="13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1"/>
      <c r="R90" s="97">
        <f t="shared" si="24"/>
      </c>
      <c r="S90" s="95"/>
      <c r="T90" s="176">
        <f t="shared" si="25"/>
      </c>
      <c r="U90" s="177">
        <f t="shared" si="26"/>
      </c>
      <c r="V90" s="194" t="str">
        <f t="shared" si="22"/>
        <v> </v>
      </c>
      <c r="W90" s="195" t="str">
        <f t="shared" si="23"/>
        <v> </v>
      </c>
      <c r="X90" s="180">
        <f t="shared" si="27"/>
      </c>
      <c r="Y90" s="16"/>
      <c r="Z90" s="1"/>
      <c r="AA90" s="1"/>
      <c r="AB90" s="1"/>
      <c r="AC90" s="1"/>
      <c r="AD90" s="1"/>
    </row>
    <row r="91" spans="1:30" ht="12.75" hidden="1">
      <c r="A91" s="17"/>
      <c r="B91" s="13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1"/>
      <c r="R91" s="97">
        <f t="shared" si="24"/>
      </c>
      <c r="S91" s="95"/>
      <c r="T91" s="176">
        <f t="shared" si="25"/>
      </c>
      <c r="U91" s="177">
        <f t="shared" si="26"/>
      </c>
      <c r="V91" s="194" t="str">
        <f t="shared" si="22"/>
        <v> </v>
      </c>
      <c r="W91" s="195" t="str">
        <f t="shared" si="23"/>
        <v> </v>
      </c>
      <c r="X91" s="180">
        <f t="shared" si="27"/>
      </c>
      <c r="Y91" s="16"/>
      <c r="Z91" s="1"/>
      <c r="AA91" s="1"/>
      <c r="AB91" s="1"/>
      <c r="AC91" s="1"/>
      <c r="AD91" s="1"/>
    </row>
    <row r="92" spans="1:30" ht="12.75" hidden="1">
      <c r="A92" s="17"/>
      <c r="B92" s="13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1"/>
      <c r="R92" s="97">
        <f t="shared" si="24"/>
      </c>
      <c r="S92" s="95"/>
      <c r="T92" s="176">
        <f t="shared" si="25"/>
      </c>
      <c r="U92" s="177">
        <f t="shared" si="26"/>
      </c>
      <c r="V92" s="194" t="str">
        <f t="shared" si="22"/>
        <v> </v>
      </c>
      <c r="W92" s="195" t="str">
        <f t="shared" si="23"/>
        <v> </v>
      </c>
      <c r="X92" s="180">
        <f t="shared" si="27"/>
      </c>
      <c r="Y92" s="16"/>
      <c r="Z92" s="1"/>
      <c r="AA92" s="1"/>
      <c r="AB92" s="1"/>
      <c r="AC92" s="1"/>
      <c r="AD92" s="1"/>
    </row>
    <row r="93" spans="1:30" ht="12.75" hidden="1">
      <c r="A93" s="17"/>
      <c r="B93" s="13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1"/>
      <c r="R93" s="97">
        <f t="shared" si="24"/>
      </c>
      <c r="S93" s="95"/>
      <c r="T93" s="176">
        <f t="shared" si="25"/>
      </c>
      <c r="U93" s="177">
        <f t="shared" si="26"/>
      </c>
      <c r="V93" s="194" t="str">
        <f t="shared" si="22"/>
        <v> </v>
      </c>
      <c r="W93" s="195" t="str">
        <f t="shared" si="23"/>
        <v> </v>
      </c>
      <c r="X93" s="180">
        <f t="shared" si="27"/>
      </c>
      <c r="Y93" s="16"/>
      <c r="Z93" s="1"/>
      <c r="AA93" s="1"/>
      <c r="AB93" s="1"/>
      <c r="AC93" s="1"/>
      <c r="AD93" s="1"/>
    </row>
    <row r="94" spans="1:30" ht="13.5" hidden="1" thickBot="1">
      <c r="A94" s="17"/>
      <c r="B94" s="13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1"/>
      <c r="R94" s="98">
        <f t="shared" si="24"/>
      </c>
      <c r="S94" s="95"/>
      <c r="T94" s="185">
        <f t="shared" si="25"/>
      </c>
      <c r="U94" s="186">
        <f t="shared" si="26"/>
      </c>
      <c r="V94" s="194" t="str">
        <f t="shared" si="22"/>
        <v> </v>
      </c>
      <c r="W94" s="195" t="str">
        <f t="shared" si="23"/>
        <v> </v>
      </c>
      <c r="X94" s="187">
        <f t="shared" si="27"/>
      </c>
      <c r="Y94" s="16"/>
      <c r="Z94" s="1"/>
      <c r="AA94" s="1"/>
      <c r="AB94" s="1"/>
      <c r="AC94" s="1"/>
      <c r="AD94" s="1"/>
    </row>
    <row r="95" spans="1:30" ht="13.5" thickBot="1">
      <c r="A95" s="1"/>
      <c r="B95" s="5"/>
      <c r="C95" s="7">
        <f aca="true" t="shared" si="28" ref="C95:P95">IF(SUM(C56:C94)=0,"",SUM(C56:C94))</f>
        <v>402</v>
      </c>
      <c r="D95" s="7">
        <f t="shared" si="28"/>
        <v>371</v>
      </c>
      <c r="E95" s="130">
        <f>IF(SUM(E56:E94)=0,"",SUM(E56:E94))</f>
        <v>393</v>
      </c>
      <c r="F95" s="130">
        <f>IF(SUM(F56:F94)=0,"",SUM(F56:F94))</f>
        <v>395</v>
      </c>
      <c r="G95" s="237">
        <f>IF(SUM(G56:G94)=0,"",SUM(G56:G94))+1</f>
        <v>433</v>
      </c>
      <c r="H95" s="7">
        <f t="shared" si="28"/>
        <v>438</v>
      </c>
      <c r="I95" s="7">
        <f t="shared" si="28"/>
        <v>410</v>
      </c>
      <c r="J95" s="7">
        <f t="shared" si="28"/>
        <v>435</v>
      </c>
      <c r="K95" s="7">
        <f t="shared" si="28"/>
        <v>377</v>
      </c>
      <c r="L95" s="7">
        <f t="shared" si="28"/>
      </c>
      <c r="M95" s="130">
        <f t="shared" si="28"/>
      </c>
      <c r="N95" s="7">
        <f t="shared" si="28"/>
      </c>
      <c r="O95" s="7">
        <f t="shared" si="28"/>
      </c>
      <c r="P95" s="7">
        <f t="shared" si="28"/>
      </c>
      <c r="Q95" s="1"/>
      <c r="R95" s="20">
        <f>IF((COUNT(C95:P95))&lt;1,"",(AVERAGE(C95:P95)))</f>
        <v>406</v>
      </c>
      <c r="S95" s="21"/>
      <c r="T95" s="22">
        <f>IF(SUM(T56:T94)&lt;1,"",MAX(T56:T94))</f>
        <v>53</v>
      </c>
      <c r="U95" s="22">
        <f>IF(SUM(U56:U94)&lt;1,"",MAX(U56:U94))</f>
        <v>43</v>
      </c>
      <c r="V95" s="20">
        <f>IF(SUM(V56:V94)&lt;1,"",MAX(V56:V94))</f>
        <v>45.55555555555556</v>
      </c>
      <c r="W95" s="20">
        <f>IF(SUM(W56:W94)&lt;1,"",MAX(W56:W94))</f>
        <v>39.142857142857146</v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</row>
    <row r="96" spans="1:30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</row>
    <row r="97" spans="1:30" ht="12.75">
      <c r="A97" s="1" t="s">
        <v>62</v>
      </c>
      <c r="B97" s="1"/>
      <c r="C97" s="14">
        <f>'Badsey Lads'!C43</f>
        <v>406</v>
      </c>
      <c r="D97" s="14">
        <f>'Team Phoenix'!D43</f>
        <v>375</v>
      </c>
      <c r="E97" s="14">
        <f>'Badsey Reckers'!D43</f>
        <v>399</v>
      </c>
      <c r="F97" s="14">
        <f>Nomads!F43</f>
        <v>393</v>
      </c>
      <c r="G97" s="14">
        <f>Trackers!G43</f>
        <v>369</v>
      </c>
      <c r="H97" s="14">
        <f>Goodalls!H43</f>
        <v>423</v>
      </c>
      <c r="I97" s="14">
        <f>'Wickhamford Sports'!I43</f>
        <v>405</v>
      </c>
      <c r="J97" s="14">
        <f>Kingfishers!J43</f>
        <v>423</v>
      </c>
      <c r="K97" s="14">
        <f>Rustlers!K43</f>
        <v>409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Lost</v>
      </c>
      <c r="D99" s="108" t="str">
        <f aca="true" t="shared" si="29" ref="D99:M99">IF(ISNUMBER(D95),IF(ISNUMBER(D97),IF(D95&gt;D97,"Won",IF(D95=D97,"Draw","Lost")),"Error"),IF(ISNUMBER(D97),"Error",IF(D95="",IF(ISTEXT(D97),"",""),"Awarded Awy")))</f>
        <v>Lost</v>
      </c>
      <c r="E99" s="108" t="str">
        <f t="shared" si="29"/>
        <v>Lost</v>
      </c>
      <c r="F99" s="108" t="str">
        <f t="shared" si="29"/>
        <v>Won</v>
      </c>
      <c r="G99" s="108" t="str">
        <f t="shared" si="29"/>
        <v>Won</v>
      </c>
      <c r="H99" s="108" t="str">
        <f t="shared" si="29"/>
        <v>Won</v>
      </c>
      <c r="I99" s="108" t="str">
        <f t="shared" si="29"/>
        <v>Won</v>
      </c>
      <c r="J99" s="108" t="str">
        <f t="shared" si="29"/>
        <v>Won</v>
      </c>
      <c r="K99" s="108" t="str">
        <f t="shared" si="29"/>
        <v>Lost</v>
      </c>
      <c r="L99" s="108">
        <f t="shared" si="29"/>
      </c>
      <c r="M99" s="108">
        <f t="shared" si="29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5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4</v>
      </c>
      <c r="X99" s="1"/>
      <c r="Y99" s="1"/>
      <c r="Z99" s="1"/>
      <c r="AA99" s="1"/>
      <c r="AB99" s="1"/>
      <c r="AC99" s="1"/>
      <c r="AD99" s="1"/>
    </row>
    <row r="100" spans="1:30" ht="12.75">
      <c r="A100" s="1" t="s">
        <v>64</v>
      </c>
      <c r="B100" s="1"/>
      <c r="C100" s="108">
        <v>1</v>
      </c>
      <c r="D100" s="108">
        <v>3</v>
      </c>
      <c r="E100" s="108">
        <v>4</v>
      </c>
      <c r="F100" s="108">
        <v>2</v>
      </c>
      <c r="G100" s="108">
        <v>4</v>
      </c>
      <c r="H100" s="108">
        <v>3</v>
      </c>
      <c r="I100" s="108">
        <v>3</v>
      </c>
      <c r="J100" s="108">
        <v>4</v>
      </c>
      <c r="K100" s="108">
        <v>2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26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</row>
    <row r="101" spans="1:30" ht="12.75">
      <c r="A101" s="1" t="s">
        <v>4</v>
      </c>
      <c r="B101" s="1"/>
      <c r="C101" s="108"/>
      <c r="D101" s="108"/>
      <c r="E101" s="108"/>
      <c r="F101" s="108">
        <v>1</v>
      </c>
      <c r="G101" s="108">
        <v>1</v>
      </c>
      <c r="H101" s="108"/>
      <c r="I101" s="108"/>
      <c r="J101" s="108">
        <v>1</v>
      </c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3</v>
      </c>
      <c r="T101" s="1" t="s">
        <v>8</v>
      </c>
      <c r="U101" s="5">
        <f>(COUNT(C97:P97)*6)-(S100+S101)</f>
        <v>25</v>
      </c>
      <c r="V101" s="1"/>
      <c r="W101" s="5"/>
      <c r="X101" s="1"/>
      <c r="Y101" s="1"/>
      <c r="Z101" s="1"/>
      <c r="AA101" s="1"/>
      <c r="AB101" s="1"/>
      <c r="AC101" s="1"/>
      <c r="AD101" s="1"/>
    </row>
    <row r="102" spans="1:30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</row>
    <row r="103" spans="1:30" ht="12.75">
      <c r="A103" s="1" t="s">
        <v>30</v>
      </c>
      <c r="B103" s="1"/>
      <c r="C103" s="108">
        <f aca="true" t="shared" si="30" ref="C103:P103">IF(C99="","",IF(C99="Awarded Hme",12,IF(C99="Awarded Awy",0,IF(C99="Won",6,IF(C99="Draw",3,0))+C100+(C101/2)-C102)))</f>
        <v>1</v>
      </c>
      <c r="D103" s="108">
        <f t="shared" si="30"/>
        <v>3</v>
      </c>
      <c r="E103" s="108">
        <f t="shared" si="30"/>
        <v>4</v>
      </c>
      <c r="F103" s="108">
        <f t="shared" si="30"/>
        <v>8.5</v>
      </c>
      <c r="G103" s="108">
        <f t="shared" si="30"/>
        <v>10.5</v>
      </c>
      <c r="H103" s="108">
        <f t="shared" si="30"/>
        <v>9</v>
      </c>
      <c r="I103" s="108">
        <f t="shared" si="30"/>
        <v>9</v>
      </c>
      <c r="J103" s="108">
        <f t="shared" si="30"/>
        <v>10.5</v>
      </c>
      <c r="K103" s="108">
        <f t="shared" si="30"/>
        <v>2</v>
      </c>
      <c r="L103" s="108">
        <f t="shared" si="30"/>
      </c>
      <c r="M103" s="108">
        <f t="shared" si="30"/>
      </c>
      <c r="N103" s="108">
        <f t="shared" si="30"/>
      </c>
      <c r="O103" s="108">
        <f t="shared" si="30"/>
      </c>
      <c r="P103" s="108">
        <f t="shared" si="30"/>
      </c>
      <c r="Q103" s="1"/>
      <c r="R103" s="1" t="s">
        <v>30</v>
      </c>
      <c r="S103" s="5">
        <f>SUM(C103:P103)</f>
        <v>57.5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</row>
    <row r="106" spans="1:30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</row>
    <row r="108" spans="1:30" ht="13.5" thickBot="1">
      <c r="A108" s="1"/>
      <c r="B108" s="1"/>
      <c r="C108" s="1" t="s">
        <v>31</v>
      </c>
      <c r="D108" s="5">
        <f>S47+S99</f>
        <v>6</v>
      </c>
      <c r="E108" s="1" t="s">
        <v>19</v>
      </c>
      <c r="F108" s="5">
        <f>U47+U99</f>
        <v>1</v>
      </c>
      <c r="G108" s="1" t="s">
        <v>25</v>
      </c>
      <c r="H108" s="5">
        <f>W47+W99</f>
        <v>11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</row>
    <row r="109" spans="1:30" ht="13.5" thickBot="1">
      <c r="A109" s="1"/>
      <c r="B109" s="1"/>
      <c r="C109" s="1" t="s">
        <v>64</v>
      </c>
      <c r="D109" s="5">
        <f>S48+S100</f>
        <v>47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53</v>
      </c>
      <c r="U109" s="22">
        <f>IF(ISNUMBER(U43),MAX(U43,U95),IF(ISNUMBER(U95),MAX(U43,U95),""))</f>
        <v>43</v>
      </c>
      <c r="V109" s="20">
        <f>Z43</f>
        <v>43.72222222222222</v>
      </c>
      <c r="W109" s="20">
        <f>AA43</f>
        <v>38.06666666666667</v>
      </c>
      <c r="X109" s="1"/>
      <c r="Y109" s="1"/>
      <c r="Z109" s="1"/>
      <c r="AA109" s="1"/>
      <c r="AB109" s="1"/>
      <c r="AC109" s="1"/>
      <c r="AD109" s="1"/>
    </row>
    <row r="110" spans="1:30" ht="13.5" thickBot="1">
      <c r="A110" s="1"/>
      <c r="B110" s="1"/>
      <c r="C110" s="1" t="s">
        <v>4</v>
      </c>
      <c r="D110" s="5">
        <f>S49+S101</f>
        <v>4</v>
      </c>
      <c r="E110" s="1" t="s">
        <v>26</v>
      </c>
      <c r="F110" s="5">
        <f>U49+U101</f>
        <v>57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.5" thickBot="1">
      <c r="A111" s="1"/>
      <c r="B111" s="1"/>
      <c r="C111" s="1" t="s">
        <v>24</v>
      </c>
      <c r="D111" s="5">
        <f>S50+S102</f>
        <v>6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43.72222222222222</v>
      </c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 t="s">
        <v>30</v>
      </c>
      <c r="D112" s="5">
        <f>S51+S103</f>
        <v>82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4:B42 B56:B94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99:P99 C47:P47">
    <cfRule type="cellIs" priority="4" dxfId="13" operator="equal" stopIfTrue="1">
      <formula>"Won"</formula>
    </cfRule>
  </conditionalFormatting>
  <conditionalFormatting sqref="C99:N99">
    <cfRule type="cellIs" priority="1" dxfId="13" operator="equal" stopIfTrue="1">
      <formula>"Won"</formula>
    </cfRule>
  </conditionalFormatting>
  <conditionalFormatting sqref="V56:V94">
    <cfRule type="expression" priority="1093" dxfId="7" stopIfTrue="1">
      <formula>$V56=MAX($V$56:$V$94)</formula>
    </cfRule>
  </conditionalFormatting>
  <conditionalFormatting sqref="W56:W94">
    <cfRule type="expression" priority="1095" dxfId="6" stopIfTrue="1">
      <formula>$W56=MAX($W$56:$W$94)</formula>
    </cfRule>
  </conditionalFormatting>
  <conditionalFormatting sqref="R56:R94 C56:P94">
    <cfRule type="cellIs" priority="1097" dxfId="12" operator="lessThan" stopIfTrue="1">
      <formula>1</formula>
    </cfRule>
    <cfRule type="expression" priority="1098" dxfId="6" stopIfTrue="1">
      <formula>IF($B56="F",(C56=MAX(C$56:C$94)))</formula>
    </cfRule>
    <cfRule type="expression" priority="1099" dxfId="9" stopIfTrue="1">
      <formula>IF(OR($B56="M",$B56=""),(C56=MAX(C$56:C$94)))</formula>
    </cfRule>
  </conditionalFormatting>
  <conditionalFormatting sqref="V4:V42">
    <cfRule type="expression" priority="1131" dxfId="7" stopIfTrue="1">
      <formula>$V4=MAX($V$4:$V$42)</formula>
    </cfRule>
  </conditionalFormatting>
  <conditionalFormatting sqref="W4:W42">
    <cfRule type="expression" priority="1133" dxfId="6" stopIfTrue="1">
      <formula>$W4=MAX($W$4:$W$42)</formula>
    </cfRule>
  </conditionalFormatting>
  <conditionalFormatting sqref="Y4:Y42">
    <cfRule type="expression" priority="1135" dxfId="23" stopIfTrue="1">
      <formula>$Y4=MAX($Y$4:$Y$42)</formula>
    </cfRule>
  </conditionalFormatting>
  <conditionalFormatting sqref="C4:P42 R4:S42">
    <cfRule type="cellIs" priority="1138" dxfId="12" operator="lessThan" stopIfTrue="1">
      <formula>1</formula>
    </cfRule>
    <cfRule type="expression" priority="1139" dxfId="6" stopIfTrue="1">
      <formula>IF($B4="F",(C4=MAX(C$4:C$42)))</formula>
    </cfRule>
    <cfRule type="expression" priority="1140" dxfId="9" stopIfTrue="1">
      <formula>IF(OR($B4="M",$B4=""),(C4=MAX(C$4:C$42)))</formula>
    </cfRule>
  </conditionalFormatting>
  <conditionalFormatting sqref="Z4:Z42">
    <cfRule type="expression" priority="1156" dxfId="10" stopIfTrue="1">
      <formula>$Z4=MAX($Z$4:$Z$42)</formula>
    </cfRule>
  </conditionalFormatting>
  <conditionalFormatting sqref="AA4:AA42">
    <cfRule type="expression" priority="1158" dxfId="11" stopIfTrue="1">
      <formula>$AA4=MAX($AA$4:$AA$42)</formula>
    </cfRule>
  </conditionalFormatting>
  <conditionalFormatting sqref="T4:T42 T56:T94">
    <cfRule type="expression" priority="1163" dxfId="15" stopIfTrue="1">
      <formula>$T4=MAX($T$4:$T$42,$T$56:$T$94)</formula>
    </cfRule>
  </conditionalFormatting>
  <conditionalFormatting sqref="U4:U42 U56:U94">
    <cfRule type="expression" priority="1166" dxfId="11" stopIfTrue="1">
      <formula>$U4=MAX($U$4:$U$42,$U$56:$U$94)</formula>
    </cfRule>
  </conditionalFormatting>
  <conditionalFormatting sqref="A4:A42">
    <cfRule type="expression" priority="1169" dxfId="0" stopIfTrue="1">
      <formula>(OR($T4=MAX($T$4:$T$42,$T$56:$T$94),$U4=MAX($U$4:$U$42,$U$56:$U$94)))</formula>
    </cfRule>
    <cfRule type="expression" priority="1170" dxfId="0" stopIfTrue="1">
      <formula>(OR($V4=MAX($V$56:$V$94),$W4=MAX($W$56:$W$94)))</formula>
    </cfRule>
    <cfRule type="expression" priority="1171" dxfId="0" stopIfTrue="1">
      <formula>($Y4=MAX($Y$4:$Y$42))</formula>
    </cfRule>
  </conditionalFormatting>
  <conditionalFormatting sqref="A56:A94">
    <cfRule type="expression" priority="1175" dxfId="0" stopIfTrue="1">
      <formula>(OR($T56=MAX($T$4:$T$42,$T$56:$T$94),$U56=MAX($U$4:$U$42,$U$56:$U$94)))</formula>
    </cfRule>
    <cfRule type="expression" priority="1176" dxfId="0" stopIfTrue="1">
      <formula>(OR($V56=MAX($V$56:$V$94),$W56=MAX($W$56:$W$94)))</formula>
    </cfRule>
    <cfRule type="expression" priority="1177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56" r:id="rId3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D51:D53 A95:B103 B42:B53 C51:C53 C46 D46 E51:E53 G51:G53 F51:F53 I51:I53 I46 H51:H53 E46:H46 C42:P42 J51:J53 H96:P96 J95:P95 C103:P103 K51:P53 B55 L46:P46 C98:D98 L98 N98:P98 P47 Q50:X53 Q49:T49 V49:X49 Q43:X48 Q28:Q33 C96:D96 K44:P44 M43:P43 C44:I44 N50:P50 N102:P102 Q95:X103 Q76:U79 Q55 S55:X55 Q54 S54:X54 E96:G96 F98:J98 Q34:U42 X34:X42 Q81:U94 X81:X94 X76:X79" emptyCellReferenc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H125"/>
  <sheetViews>
    <sheetView zoomScale="75" zoomScaleNormal="75" zoomScaleSheetLayoutView="80" workbookViewId="0" topLeftCell="A49">
      <selection activeCell="V68" sqref="V68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4" ht="18" thickBot="1">
      <c r="A1" s="244" t="str">
        <f ca="1">+RIGHT(CELL("filename",A1),LEN(CELL("filename",A1))-FIND("]",CELL("filename",A1)))&amp;" Home"</f>
        <v>Rustlers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  <c r="AC1" s="1"/>
      <c r="AD1" s="1"/>
      <c r="AE1" s="1"/>
      <c r="AF1" s="1"/>
      <c r="AG1" s="1"/>
      <c r="AH1" s="1"/>
    </row>
    <row r="2" spans="1:34" ht="13.5" thickBot="1">
      <c r="A2" s="167" t="s">
        <v>110</v>
      </c>
      <c r="B2" s="161" t="s">
        <v>79</v>
      </c>
      <c r="C2" s="206">
        <v>45197</v>
      </c>
      <c r="D2" s="206">
        <v>45218</v>
      </c>
      <c r="E2" s="206">
        <v>45232</v>
      </c>
      <c r="F2" s="206">
        <v>45253</v>
      </c>
      <c r="G2" s="206">
        <v>45302</v>
      </c>
      <c r="H2" s="206">
        <v>45316</v>
      </c>
      <c r="I2" s="206">
        <v>45337</v>
      </c>
      <c r="J2" s="206">
        <v>45358</v>
      </c>
      <c r="K2" s="206">
        <v>45372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171</v>
      </c>
      <c r="AB2" s="1"/>
      <c r="AC2" s="1"/>
      <c r="AD2" s="1"/>
      <c r="AE2" s="1"/>
      <c r="AF2" s="1"/>
      <c r="AG2" s="1"/>
      <c r="AH2" s="1"/>
    </row>
    <row r="3" spans="1:34" ht="13.5" thickBot="1">
      <c r="A3" s="162" t="str">
        <f ca="1">+RIGHT(CELL("filename",A1),LEN(CELL("filename",A1))-FIND("]",CELL("filename",A1)))</f>
        <v>Rustlers</v>
      </c>
      <c r="B3" s="7" t="s">
        <v>10</v>
      </c>
      <c r="C3" s="207" t="s">
        <v>124</v>
      </c>
      <c r="D3" s="207" t="s">
        <v>375</v>
      </c>
      <c r="E3" s="207" t="s">
        <v>120</v>
      </c>
      <c r="F3" s="207" t="s">
        <v>127</v>
      </c>
      <c r="G3" s="207" t="s">
        <v>374</v>
      </c>
      <c r="H3" s="207" t="s">
        <v>128</v>
      </c>
      <c r="I3" s="207" t="s">
        <v>150</v>
      </c>
      <c r="J3" s="207" t="s">
        <v>121</v>
      </c>
      <c r="K3" s="207" t="s">
        <v>395</v>
      </c>
      <c r="L3" s="7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  <c r="AE3" s="1"/>
      <c r="AF3" s="1"/>
      <c r="AG3" s="1"/>
      <c r="AH3" s="1"/>
    </row>
    <row r="4" spans="1:34" ht="12.75">
      <c r="A4" s="221" t="s">
        <v>387</v>
      </c>
      <c r="B4" s="122" t="s">
        <v>131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"/>
      <c r="R4" s="102">
        <f aca="true" t="shared" si="0" ref="R4:R15">IF((COUNT(C4:P4))&lt;1,"",(AVERAGE(C4:P4)))</f>
      </c>
      <c r="S4" s="39">
        <f>IF((COUNT(C4:P4,C56:P56))&lt;1,"",(AVERAGE(C4:P4,C56:P56)))</f>
      </c>
      <c r="T4" s="176">
        <f aca="true" t="shared" si="1" ref="T4:T15">IF((COUNT(C4:P4))&lt;1,"",IF(B4="F"," ",MAX(C4:P4)))</f>
      </c>
      <c r="U4" s="177">
        <f aca="true" t="shared" si="2" ref="U4:U15">IF((COUNT(C4:P4))&lt;1,"",IF(B4="F",MAX(C4:P4)," "))</f>
      </c>
      <c r="V4" s="178" t="str">
        <f>IF(B4="F"," ",IF(COUNTA(C4:P4)&gt;=6,R4," "))</f>
        <v> </v>
      </c>
      <c r="W4" s="179" t="str">
        <f>IF(B4="F",IF(COUNTA(C4:P4)&gt;=6,R4," ")," ")</f>
        <v> </v>
      </c>
      <c r="X4" s="180">
        <f aca="true" t="shared" si="3" ref="X4:X15">IF((COUNT(C4:P4))&lt;1,"",(COUNT(C4:P4)))</f>
      </c>
      <c r="Y4" s="181">
        <f>IF((COUNT(C4:P4,C56:P56))&lt;6,"",(AVERAGE(C4:P4,C56:P56)))</f>
      </c>
      <c r="Z4" s="182">
        <f aca="true" t="shared" si="4" ref="Z4:Z42">IF(B4="F","",Y4)</f>
      </c>
      <c r="AA4" s="175">
        <f aca="true" t="shared" si="5" ref="AA4:AA42">IF(B4="F",Y4,"")</f>
      </c>
      <c r="AB4" s="1"/>
      <c r="AC4" s="1"/>
      <c r="AD4" s="1"/>
      <c r="AE4" s="1"/>
      <c r="AF4" s="1"/>
      <c r="AG4" s="1"/>
      <c r="AH4" s="1"/>
    </row>
    <row r="5" spans="1:34" ht="12.75">
      <c r="A5" s="216" t="s">
        <v>304</v>
      </c>
      <c r="B5" s="215" t="s">
        <v>131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"/>
      <c r="R5" s="102">
        <f t="shared" si="0"/>
      </c>
      <c r="S5" s="39">
        <f>IF((COUNT(C5:P5,C57:P57))&lt;1,"",(AVERAGE(C5:P5,C57:P57)))</f>
      </c>
      <c r="T5" s="176">
        <f t="shared" si="1"/>
      </c>
      <c r="U5" s="177">
        <f t="shared" si="2"/>
      </c>
      <c r="V5" s="178" t="str">
        <f>IF(B5="F"," ",IF(COUNTA(C5:P5)&gt;=6,R5," "))</f>
        <v> </v>
      </c>
      <c r="W5" s="179" t="str">
        <f>IF(B5="F",IF(COUNTA(C5:P5)&gt;=6,R5," ")," ")</f>
        <v> </v>
      </c>
      <c r="X5" s="180">
        <f t="shared" si="3"/>
      </c>
      <c r="Y5" s="181">
        <f>IF((COUNT(C5:P5,C57:P57))&lt;6,"",(AVERAGE(C5:P5,C57:P57)))</f>
      </c>
      <c r="Z5" s="182">
        <f t="shared" si="4"/>
      </c>
      <c r="AA5" s="183">
        <f t="shared" si="5"/>
      </c>
      <c r="AB5" s="1"/>
      <c r="AC5" s="1"/>
      <c r="AD5" s="1"/>
      <c r="AE5" s="1"/>
      <c r="AF5" s="1"/>
      <c r="AG5" s="1"/>
      <c r="AH5" s="1"/>
    </row>
    <row r="6" spans="1:34" ht="12.75">
      <c r="A6" s="216" t="s">
        <v>287</v>
      </c>
      <c r="B6" s="215" t="s">
        <v>131</v>
      </c>
      <c r="C6" s="13">
        <v>36</v>
      </c>
      <c r="D6" s="13"/>
      <c r="E6" s="13">
        <v>43</v>
      </c>
      <c r="F6" s="13">
        <v>42</v>
      </c>
      <c r="G6" s="13"/>
      <c r="H6" s="13"/>
      <c r="I6" s="13">
        <v>44</v>
      </c>
      <c r="J6" s="13">
        <v>41</v>
      </c>
      <c r="K6" s="13">
        <v>31</v>
      </c>
      <c r="L6" s="13"/>
      <c r="M6" s="13"/>
      <c r="N6" s="13"/>
      <c r="O6" s="13"/>
      <c r="P6" s="13"/>
      <c r="Q6" s="1"/>
      <c r="R6" s="102">
        <f t="shared" si="0"/>
        <v>39.5</v>
      </c>
      <c r="S6" s="39">
        <f aca="true" t="shared" si="6" ref="S6:S42">IF((COUNT(C6:P6,C58:P58))&lt;1,"",(AVERAGE(C6:P6,C58:P58)))</f>
        <v>41.416666666666664</v>
      </c>
      <c r="T6" s="176">
        <f t="shared" si="1"/>
        <v>44</v>
      </c>
      <c r="U6" s="177" t="str">
        <f t="shared" si="2"/>
        <v> </v>
      </c>
      <c r="V6" s="178">
        <f aca="true" t="shared" si="7" ref="V6:V42">IF(B6="F"," ",IF(COUNTA(C6:P6)&gt;=6,R6," "))</f>
        <v>39.5</v>
      </c>
      <c r="W6" s="179" t="str">
        <f aca="true" t="shared" si="8" ref="W6:W42">IF(B6="F",IF(COUNTA(C6:P6)&gt;=6,R6," ")," ")</f>
        <v> </v>
      </c>
      <c r="X6" s="180">
        <f t="shared" si="3"/>
        <v>6</v>
      </c>
      <c r="Y6" s="181">
        <f aca="true" t="shared" si="9" ref="Y6:Y42">IF((COUNT(C6:P6,C58:P58))&lt;6,"",(AVERAGE(C6:P6,C58:P58)))</f>
        <v>41.416666666666664</v>
      </c>
      <c r="Z6" s="182">
        <f t="shared" si="4"/>
        <v>41.416666666666664</v>
      </c>
      <c r="AA6" s="183">
        <f t="shared" si="5"/>
      </c>
      <c r="AB6" s="1"/>
      <c r="AC6" s="1"/>
      <c r="AD6" s="1"/>
      <c r="AE6" s="1"/>
      <c r="AF6" s="1"/>
      <c r="AG6" s="1"/>
      <c r="AH6" s="1"/>
    </row>
    <row r="7" spans="1:34" ht="12.75">
      <c r="A7" s="216" t="s">
        <v>288</v>
      </c>
      <c r="B7" s="217" t="s">
        <v>131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02">
        <f t="shared" si="0"/>
      </c>
      <c r="S7" s="39">
        <f t="shared" si="6"/>
      </c>
      <c r="T7" s="176">
        <f t="shared" si="1"/>
      </c>
      <c r="U7" s="177">
        <f t="shared" si="2"/>
      </c>
      <c r="V7" s="178" t="str">
        <f t="shared" si="7"/>
        <v> </v>
      </c>
      <c r="W7" s="179" t="str">
        <f t="shared" si="8"/>
        <v> </v>
      </c>
      <c r="X7" s="180">
        <f t="shared" si="3"/>
      </c>
      <c r="Y7" s="181">
        <f t="shared" si="9"/>
      </c>
      <c r="Z7" s="182">
        <f t="shared" si="4"/>
      </c>
      <c r="AA7" s="183">
        <f t="shared" si="5"/>
      </c>
      <c r="AB7" s="1"/>
      <c r="AC7" s="1"/>
      <c r="AD7" s="1"/>
      <c r="AE7" s="1"/>
      <c r="AF7" s="1"/>
      <c r="AG7" s="1"/>
      <c r="AH7" s="1"/>
    </row>
    <row r="8" spans="1:34" ht="12.75">
      <c r="A8" s="216" t="s">
        <v>289</v>
      </c>
      <c r="B8" s="217" t="s">
        <v>35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"/>
      <c r="R8" s="102">
        <f t="shared" si="0"/>
      </c>
      <c r="S8" s="39">
        <f t="shared" si="6"/>
      </c>
      <c r="T8" s="176">
        <f t="shared" si="1"/>
      </c>
      <c r="U8" s="177">
        <f t="shared" si="2"/>
      </c>
      <c r="V8" s="178" t="str">
        <f t="shared" si="7"/>
        <v> </v>
      </c>
      <c r="W8" s="179" t="str">
        <f t="shared" si="8"/>
        <v> </v>
      </c>
      <c r="X8" s="180">
        <f t="shared" si="3"/>
      </c>
      <c r="Y8" s="181">
        <f t="shared" si="9"/>
      </c>
      <c r="Z8" s="182">
        <f t="shared" si="4"/>
      </c>
      <c r="AA8" s="183">
        <f t="shared" si="5"/>
      </c>
      <c r="AB8" s="1"/>
      <c r="AC8" s="1"/>
      <c r="AD8" s="1"/>
      <c r="AE8" s="1"/>
      <c r="AF8" s="1"/>
      <c r="AG8" s="1"/>
      <c r="AH8" s="1"/>
    </row>
    <row r="9" spans="1:34" ht="12.75">
      <c r="A9" s="216" t="s">
        <v>290</v>
      </c>
      <c r="B9" s="217" t="s">
        <v>131</v>
      </c>
      <c r="C9" s="13">
        <v>47</v>
      </c>
      <c r="D9" s="13">
        <v>41</v>
      </c>
      <c r="E9" s="13">
        <v>46</v>
      </c>
      <c r="F9" s="13">
        <v>46</v>
      </c>
      <c r="G9" s="13">
        <v>50</v>
      </c>
      <c r="H9" s="13">
        <v>44</v>
      </c>
      <c r="I9" s="13">
        <v>43</v>
      </c>
      <c r="J9" s="13"/>
      <c r="K9" s="13">
        <v>41</v>
      </c>
      <c r="L9" s="13"/>
      <c r="M9" s="13"/>
      <c r="N9" s="13"/>
      <c r="O9" s="13"/>
      <c r="P9" s="13"/>
      <c r="Q9" s="1"/>
      <c r="R9" s="102">
        <f t="shared" si="0"/>
        <v>44.75</v>
      </c>
      <c r="S9" s="39">
        <f t="shared" si="6"/>
        <v>45.214285714285715</v>
      </c>
      <c r="T9" s="176">
        <f t="shared" si="1"/>
        <v>50</v>
      </c>
      <c r="U9" s="177" t="str">
        <f t="shared" si="2"/>
        <v> </v>
      </c>
      <c r="V9" s="178">
        <f t="shared" si="7"/>
        <v>44.75</v>
      </c>
      <c r="W9" s="179" t="str">
        <f t="shared" si="8"/>
        <v> </v>
      </c>
      <c r="X9" s="180">
        <f t="shared" si="3"/>
        <v>8</v>
      </c>
      <c r="Y9" s="181">
        <f t="shared" si="9"/>
        <v>45.214285714285715</v>
      </c>
      <c r="Z9" s="182">
        <f t="shared" si="4"/>
        <v>45.214285714285715</v>
      </c>
      <c r="AA9" s="183">
        <f t="shared" si="5"/>
      </c>
      <c r="AB9" s="1"/>
      <c r="AC9" s="1"/>
      <c r="AD9" s="1"/>
      <c r="AE9" s="1"/>
      <c r="AF9" s="1"/>
      <c r="AG9" s="1"/>
      <c r="AH9" s="1"/>
    </row>
    <row r="10" spans="1:34" ht="12.75">
      <c r="A10" s="218" t="s">
        <v>291</v>
      </c>
      <c r="B10" s="215" t="s">
        <v>131</v>
      </c>
      <c r="C10" s="13">
        <v>40</v>
      </c>
      <c r="D10" s="13">
        <v>45</v>
      </c>
      <c r="E10" s="13">
        <v>44</v>
      </c>
      <c r="F10" s="13"/>
      <c r="G10" s="13">
        <v>44</v>
      </c>
      <c r="H10" s="13">
        <v>46</v>
      </c>
      <c r="I10" s="13">
        <v>46</v>
      </c>
      <c r="J10" s="13"/>
      <c r="K10" s="13">
        <v>43</v>
      </c>
      <c r="L10" s="13"/>
      <c r="M10" s="13"/>
      <c r="N10" s="13"/>
      <c r="O10" s="13"/>
      <c r="P10" s="13"/>
      <c r="Q10" s="1"/>
      <c r="R10" s="102">
        <f t="shared" si="0"/>
        <v>44</v>
      </c>
      <c r="S10" s="39">
        <f t="shared" si="6"/>
        <v>45</v>
      </c>
      <c r="T10" s="176">
        <f t="shared" si="1"/>
        <v>46</v>
      </c>
      <c r="U10" s="177" t="str">
        <f t="shared" si="2"/>
        <v> </v>
      </c>
      <c r="V10" s="178">
        <f t="shared" si="7"/>
        <v>44</v>
      </c>
      <c r="W10" s="179" t="str">
        <f t="shared" si="8"/>
        <v> </v>
      </c>
      <c r="X10" s="180">
        <f t="shared" si="3"/>
        <v>7</v>
      </c>
      <c r="Y10" s="181">
        <f t="shared" si="9"/>
        <v>45</v>
      </c>
      <c r="Z10" s="182">
        <f t="shared" si="4"/>
        <v>45</v>
      </c>
      <c r="AA10" s="183">
        <f t="shared" si="5"/>
      </c>
      <c r="AB10" s="1"/>
      <c r="AC10" s="1"/>
      <c r="AD10" s="1"/>
      <c r="AE10" s="1"/>
      <c r="AF10" s="1"/>
      <c r="AG10" s="1"/>
      <c r="AH10" s="1"/>
    </row>
    <row r="11" spans="1:34" ht="12.75">
      <c r="A11" s="218" t="s">
        <v>308</v>
      </c>
      <c r="B11" s="215" t="s">
        <v>131</v>
      </c>
      <c r="C11" s="13">
        <v>45</v>
      </c>
      <c r="D11" s="13">
        <v>46</v>
      </c>
      <c r="E11" s="13">
        <v>42</v>
      </c>
      <c r="F11" s="13"/>
      <c r="G11" s="13">
        <v>42</v>
      </c>
      <c r="H11" s="13">
        <v>50</v>
      </c>
      <c r="I11" s="13">
        <v>43</v>
      </c>
      <c r="J11" s="13">
        <v>46</v>
      </c>
      <c r="K11" s="13">
        <v>43</v>
      </c>
      <c r="L11" s="13"/>
      <c r="M11" s="13"/>
      <c r="N11" s="13"/>
      <c r="O11" s="13"/>
      <c r="P11" s="13"/>
      <c r="Q11" s="1"/>
      <c r="R11" s="102">
        <f t="shared" si="0"/>
        <v>44.625</v>
      </c>
      <c r="S11" s="39">
        <f t="shared" si="6"/>
        <v>41.375</v>
      </c>
      <c r="T11" s="176">
        <f t="shared" si="1"/>
        <v>50</v>
      </c>
      <c r="U11" s="177" t="str">
        <f t="shared" si="2"/>
        <v> </v>
      </c>
      <c r="V11" s="178">
        <f t="shared" si="7"/>
        <v>44.625</v>
      </c>
      <c r="W11" s="179" t="str">
        <f t="shared" si="8"/>
        <v> </v>
      </c>
      <c r="X11" s="180">
        <f t="shared" si="3"/>
        <v>8</v>
      </c>
      <c r="Y11" s="181">
        <f t="shared" si="9"/>
        <v>41.375</v>
      </c>
      <c r="Z11" s="182">
        <f t="shared" si="4"/>
        <v>41.375</v>
      </c>
      <c r="AA11" s="183">
        <f t="shared" si="5"/>
      </c>
      <c r="AB11" s="1"/>
      <c r="AC11" s="1"/>
      <c r="AD11" s="1"/>
      <c r="AE11" s="1"/>
      <c r="AF11" s="1"/>
      <c r="AG11" s="1"/>
      <c r="AH11" s="1"/>
    </row>
    <row r="12" spans="1:34" ht="12.75">
      <c r="A12" s="218" t="s">
        <v>292</v>
      </c>
      <c r="B12" s="215" t="s">
        <v>35</v>
      </c>
      <c r="C12" s="13">
        <v>37</v>
      </c>
      <c r="D12" s="13">
        <v>32</v>
      </c>
      <c r="E12" s="13"/>
      <c r="F12" s="13"/>
      <c r="G12" s="13">
        <v>41</v>
      </c>
      <c r="H12" s="13">
        <v>45</v>
      </c>
      <c r="I12" s="13">
        <v>36</v>
      </c>
      <c r="J12" s="13">
        <v>40</v>
      </c>
      <c r="K12" s="13">
        <v>38</v>
      </c>
      <c r="L12" s="13"/>
      <c r="M12" s="13"/>
      <c r="N12" s="13"/>
      <c r="O12" s="13"/>
      <c r="P12" s="13"/>
      <c r="Q12" s="1"/>
      <c r="R12" s="102">
        <f t="shared" si="0"/>
        <v>38.42857142857143</v>
      </c>
      <c r="S12" s="39">
        <f t="shared" si="6"/>
        <v>38.54545454545455</v>
      </c>
      <c r="T12" s="176" t="str">
        <f t="shared" si="1"/>
        <v> </v>
      </c>
      <c r="U12" s="177">
        <f t="shared" si="2"/>
        <v>45</v>
      </c>
      <c r="V12" s="178" t="str">
        <f t="shared" si="7"/>
        <v> </v>
      </c>
      <c r="W12" s="179">
        <f t="shared" si="8"/>
        <v>38.42857142857143</v>
      </c>
      <c r="X12" s="180">
        <f t="shared" si="3"/>
        <v>7</v>
      </c>
      <c r="Y12" s="181">
        <f t="shared" si="9"/>
        <v>38.54545454545455</v>
      </c>
      <c r="Z12" s="182">
        <f t="shared" si="4"/>
      </c>
      <c r="AA12" s="183">
        <f t="shared" si="5"/>
        <v>38.54545454545455</v>
      </c>
      <c r="AB12" s="1"/>
      <c r="AC12" s="1"/>
      <c r="AD12" s="1"/>
      <c r="AE12" s="1"/>
      <c r="AF12" s="1"/>
      <c r="AG12" s="1"/>
      <c r="AH12" s="1"/>
    </row>
    <row r="13" spans="1:34" ht="12.75">
      <c r="A13" s="218" t="s">
        <v>293</v>
      </c>
      <c r="B13" s="215" t="s">
        <v>131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"/>
      <c r="R13" s="102">
        <f t="shared" si="0"/>
      </c>
      <c r="S13" s="39">
        <f t="shared" si="6"/>
      </c>
      <c r="T13" s="176">
        <f t="shared" si="1"/>
      </c>
      <c r="U13" s="177">
        <f t="shared" si="2"/>
      </c>
      <c r="V13" s="178" t="str">
        <f t="shared" si="7"/>
        <v> </v>
      </c>
      <c r="W13" s="179" t="str">
        <f t="shared" si="8"/>
        <v> </v>
      </c>
      <c r="X13" s="180">
        <f t="shared" si="3"/>
      </c>
      <c r="Y13" s="181">
        <f t="shared" si="9"/>
      </c>
      <c r="Z13" s="182">
        <f t="shared" si="4"/>
      </c>
      <c r="AA13" s="183">
        <f t="shared" si="5"/>
      </c>
      <c r="AB13" s="1"/>
      <c r="AC13" s="1"/>
      <c r="AD13" s="1"/>
      <c r="AE13" s="1"/>
      <c r="AF13" s="1"/>
      <c r="AG13" s="1"/>
      <c r="AH13" s="1"/>
    </row>
    <row r="14" spans="1:34" ht="12.75">
      <c r="A14" s="218" t="s">
        <v>294</v>
      </c>
      <c r="B14" s="215" t="s">
        <v>131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"/>
      <c r="R14" s="102">
        <f t="shared" si="0"/>
      </c>
      <c r="S14" s="39">
        <f t="shared" si="6"/>
      </c>
      <c r="T14" s="176">
        <f t="shared" si="1"/>
      </c>
      <c r="U14" s="177">
        <f t="shared" si="2"/>
      </c>
      <c r="V14" s="178" t="str">
        <f t="shared" si="7"/>
        <v> </v>
      </c>
      <c r="W14" s="179" t="str">
        <f t="shared" si="8"/>
        <v> </v>
      </c>
      <c r="X14" s="180">
        <f t="shared" si="3"/>
      </c>
      <c r="Y14" s="181">
        <f t="shared" si="9"/>
      </c>
      <c r="Z14" s="182">
        <f t="shared" si="4"/>
      </c>
      <c r="AA14" s="183">
        <f t="shared" si="5"/>
      </c>
      <c r="AB14" s="1"/>
      <c r="AC14" s="1"/>
      <c r="AD14" s="1"/>
      <c r="AE14" s="1"/>
      <c r="AF14" s="1"/>
      <c r="AG14" s="1"/>
      <c r="AH14" s="1"/>
    </row>
    <row r="15" spans="1:34" ht="12.75">
      <c r="A15" s="216" t="s">
        <v>405</v>
      </c>
      <c r="B15" s="217" t="s">
        <v>131</v>
      </c>
      <c r="C15" s="13"/>
      <c r="D15" s="13"/>
      <c r="E15" s="13"/>
      <c r="F15" s="13"/>
      <c r="G15" s="13"/>
      <c r="H15" s="13"/>
      <c r="I15" s="13"/>
      <c r="J15" s="13"/>
      <c r="K15" s="13">
        <v>41</v>
      </c>
      <c r="L15" s="13"/>
      <c r="M15" s="13"/>
      <c r="N15" s="13"/>
      <c r="O15" s="13"/>
      <c r="P15" s="13"/>
      <c r="Q15" s="1"/>
      <c r="R15" s="102">
        <f t="shared" si="0"/>
        <v>41</v>
      </c>
      <c r="S15" s="39">
        <f t="shared" si="6"/>
        <v>40.5</v>
      </c>
      <c r="T15" s="176">
        <f t="shared" si="1"/>
        <v>41</v>
      </c>
      <c r="U15" s="177" t="str">
        <f t="shared" si="2"/>
        <v> </v>
      </c>
      <c r="V15" s="178" t="str">
        <f t="shared" si="7"/>
        <v> </v>
      </c>
      <c r="W15" s="179" t="str">
        <f t="shared" si="8"/>
        <v> </v>
      </c>
      <c r="X15" s="180">
        <f t="shared" si="3"/>
        <v>1</v>
      </c>
      <c r="Y15" s="181">
        <f t="shared" si="9"/>
      </c>
      <c r="Z15" s="182">
        <f t="shared" si="4"/>
      </c>
      <c r="AA15" s="183">
        <f t="shared" si="5"/>
      </c>
      <c r="AB15" s="1"/>
      <c r="AC15" s="1"/>
      <c r="AD15" s="1"/>
      <c r="AE15" s="1"/>
      <c r="AF15" s="1"/>
      <c r="AG15" s="1"/>
      <c r="AH15" s="1"/>
    </row>
    <row r="16" spans="1:34" ht="12.75">
      <c r="A16" s="218" t="s">
        <v>295</v>
      </c>
      <c r="B16" s="215" t="s">
        <v>131</v>
      </c>
      <c r="C16" s="13">
        <v>43</v>
      </c>
      <c r="D16" s="13">
        <v>45</v>
      </c>
      <c r="E16" s="13">
        <v>39</v>
      </c>
      <c r="F16" s="13">
        <v>32</v>
      </c>
      <c r="G16" s="13">
        <v>40</v>
      </c>
      <c r="H16" s="13">
        <v>38</v>
      </c>
      <c r="I16" s="13">
        <v>39</v>
      </c>
      <c r="J16" s="13"/>
      <c r="K16" s="13">
        <v>54</v>
      </c>
      <c r="L16" s="13"/>
      <c r="M16" s="13"/>
      <c r="N16" s="13"/>
      <c r="O16" s="13"/>
      <c r="P16" s="13"/>
      <c r="Q16" s="1"/>
      <c r="R16" s="102">
        <f aca="true" t="shared" si="10" ref="R16:R42">IF((COUNT(C16:P16))&lt;1,"",(AVERAGE(C16:P16)))</f>
        <v>41.25</v>
      </c>
      <c r="S16" s="39">
        <f t="shared" si="6"/>
        <v>42.94117647058823</v>
      </c>
      <c r="T16" s="176">
        <f aca="true" t="shared" si="11" ref="T16:T42">IF((COUNT(C16:P16))&lt;1,"",IF(B16="F"," ",MAX(C16:P16)))</f>
        <v>54</v>
      </c>
      <c r="U16" s="177" t="str">
        <f aca="true" t="shared" si="12" ref="U16:U42">IF((COUNT(C16:P16))&lt;1,"",IF(B16="F",MAX(C16:P16)," "))</f>
        <v> </v>
      </c>
      <c r="V16" s="178">
        <f t="shared" si="7"/>
        <v>41.25</v>
      </c>
      <c r="W16" s="179" t="str">
        <f t="shared" si="8"/>
        <v> </v>
      </c>
      <c r="X16" s="180">
        <f aca="true" t="shared" si="13" ref="X16:X42">IF((COUNT(C16:P16))&lt;1,"",(COUNT(C16:P16)))</f>
        <v>8</v>
      </c>
      <c r="Y16" s="181">
        <f t="shared" si="9"/>
        <v>42.94117647058823</v>
      </c>
      <c r="Z16" s="182">
        <f t="shared" si="4"/>
        <v>42.94117647058823</v>
      </c>
      <c r="AA16" s="183">
        <f t="shared" si="5"/>
      </c>
      <c r="AB16" s="1"/>
      <c r="AC16" s="1"/>
      <c r="AD16" s="1"/>
      <c r="AE16" s="1"/>
      <c r="AF16" s="1"/>
      <c r="AG16" s="1"/>
      <c r="AH16" s="1"/>
    </row>
    <row r="17" spans="1:34" ht="12.75">
      <c r="A17" s="17" t="s">
        <v>402</v>
      </c>
      <c r="B17" s="122" t="s">
        <v>131</v>
      </c>
      <c r="C17" s="13"/>
      <c r="D17" s="13"/>
      <c r="E17" s="13"/>
      <c r="F17" s="13">
        <v>40</v>
      </c>
      <c r="G17" s="13"/>
      <c r="H17" s="13">
        <v>34</v>
      </c>
      <c r="I17" s="13">
        <v>41</v>
      </c>
      <c r="J17" s="13">
        <v>37</v>
      </c>
      <c r="K17" s="13">
        <v>37</v>
      </c>
      <c r="L17" s="13"/>
      <c r="M17" s="13"/>
      <c r="N17" s="13"/>
      <c r="O17" s="13"/>
      <c r="P17" s="13"/>
      <c r="Q17" s="1"/>
      <c r="R17" s="102">
        <f t="shared" si="10"/>
        <v>37.8</v>
      </c>
      <c r="S17" s="39">
        <f t="shared" si="6"/>
        <v>37.7</v>
      </c>
      <c r="T17" s="176">
        <f t="shared" si="11"/>
        <v>41</v>
      </c>
      <c r="U17" s="177" t="str">
        <f t="shared" si="12"/>
        <v> </v>
      </c>
      <c r="V17" s="178" t="str">
        <f t="shared" si="7"/>
        <v> </v>
      </c>
      <c r="W17" s="179" t="str">
        <f t="shared" si="8"/>
        <v> </v>
      </c>
      <c r="X17" s="180">
        <f t="shared" si="13"/>
        <v>5</v>
      </c>
      <c r="Y17" s="181">
        <f t="shared" si="9"/>
        <v>37.7</v>
      </c>
      <c r="Z17" s="182">
        <f t="shared" si="4"/>
        <v>37.7</v>
      </c>
      <c r="AA17" s="183">
        <f t="shared" si="5"/>
      </c>
      <c r="AB17" s="1"/>
      <c r="AC17" s="1"/>
      <c r="AD17" s="1"/>
      <c r="AE17" s="1"/>
      <c r="AF17" s="1"/>
      <c r="AG17" s="1"/>
      <c r="AH17" s="1"/>
    </row>
    <row r="18" spans="1:34" ht="12.75">
      <c r="A18" s="17" t="s">
        <v>309</v>
      </c>
      <c r="B18" s="122" t="s">
        <v>131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"/>
      <c r="R18" s="102">
        <f t="shared" si="10"/>
      </c>
      <c r="S18" s="39">
        <f t="shared" si="6"/>
      </c>
      <c r="T18" s="176">
        <f t="shared" si="11"/>
      </c>
      <c r="U18" s="177">
        <f t="shared" si="12"/>
      </c>
      <c r="V18" s="178" t="str">
        <f t="shared" si="7"/>
        <v> </v>
      </c>
      <c r="W18" s="179" t="str">
        <f t="shared" si="8"/>
        <v> </v>
      </c>
      <c r="X18" s="180">
        <f t="shared" si="13"/>
      </c>
      <c r="Y18" s="181">
        <f t="shared" si="9"/>
      </c>
      <c r="Z18" s="182">
        <f t="shared" si="4"/>
      </c>
      <c r="AA18" s="183">
        <f t="shared" si="5"/>
      </c>
      <c r="AB18" s="1"/>
      <c r="AC18" s="1"/>
      <c r="AD18" s="1"/>
      <c r="AE18" s="1"/>
      <c r="AF18" s="1"/>
      <c r="AG18" s="1"/>
      <c r="AH18" s="1"/>
    </row>
    <row r="19" spans="1:34" ht="12.75">
      <c r="A19" s="121" t="s">
        <v>296</v>
      </c>
      <c r="B19" s="122" t="s">
        <v>131</v>
      </c>
      <c r="C19" s="13"/>
      <c r="D19" s="13">
        <v>41</v>
      </c>
      <c r="E19" s="13">
        <v>40</v>
      </c>
      <c r="F19" s="13">
        <v>33</v>
      </c>
      <c r="G19" s="13"/>
      <c r="H19" s="13">
        <v>43</v>
      </c>
      <c r="I19" s="13"/>
      <c r="J19" s="13">
        <v>36</v>
      </c>
      <c r="K19" s="13"/>
      <c r="L19" s="13"/>
      <c r="M19" s="13"/>
      <c r="N19" s="13"/>
      <c r="O19" s="13"/>
      <c r="P19" s="13"/>
      <c r="Q19" s="1"/>
      <c r="R19" s="102">
        <f t="shared" si="10"/>
        <v>38.6</v>
      </c>
      <c r="S19" s="39">
        <f t="shared" si="6"/>
        <v>39.36363636363637</v>
      </c>
      <c r="T19" s="176">
        <f t="shared" si="11"/>
        <v>43</v>
      </c>
      <c r="U19" s="177" t="str">
        <f t="shared" si="12"/>
        <v> </v>
      </c>
      <c r="V19" s="178" t="str">
        <f t="shared" si="7"/>
        <v> </v>
      </c>
      <c r="W19" s="179" t="str">
        <f t="shared" si="8"/>
        <v> </v>
      </c>
      <c r="X19" s="180">
        <f t="shared" si="13"/>
        <v>5</v>
      </c>
      <c r="Y19" s="181">
        <f t="shared" si="9"/>
        <v>39.36363636363637</v>
      </c>
      <c r="Z19" s="182">
        <f t="shared" si="4"/>
        <v>39.36363636363637</v>
      </c>
      <c r="AA19" s="183">
        <f t="shared" si="5"/>
      </c>
      <c r="AB19" s="1"/>
      <c r="AC19" s="1"/>
      <c r="AD19" s="1"/>
      <c r="AE19" s="1"/>
      <c r="AF19" s="1"/>
      <c r="AG19" s="1"/>
      <c r="AH19" s="1"/>
    </row>
    <row r="20" spans="1:34" ht="12.75">
      <c r="A20" s="17" t="s">
        <v>297</v>
      </c>
      <c r="B20" s="132" t="s">
        <v>131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"/>
      <c r="R20" s="102">
        <f t="shared" si="10"/>
      </c>
      <c r="S20" s="39">
        <f t="shared" si="6"/>
      </c>
      <c r="T20" s="176">
        <f t="shared" si="11"/>
      </c>
      <c r="U20" s="177">
        <f t="shared" si="12"/>
      </c>
      <c r="V20" s="178" t="str">
        <f t="shared" si="7"/>
        <v> </v>
      </c>
      <c r="W20" s="179" t="str">
        <f t="shared" si="8"/>
        <v> </v>
      </c>
      <c r="X20" s="180">
        <f t="shared" si="13"/>
      </c>
      <c r="Y20" s="181">
        <f t="shared" si="9"/>
      </c>
      <c r="Z20" s="182">
        <f t="shared" si="4"/>
      </c>
      <c r="AA20" s="183">
        <f t="shared" si="5"/>
      </c>
      <c r="AB20" s="1"/>
      <c r="AC20" s="1"/>
      <c r="AD20" s="1"/>
      <c r="AE20" s="1"/>
      <c r="AF20" s="1"/>
      <c r="AG20" s="1"/>
      <c r="AH20" s="1"/>
    </row>
    <row r="21" spans="1:34" ht="12.75">
      <c r="A21" s="17" t="s">
        <v>298</v>
      </c>
      <c r="B21" s="132" t="s">
        <v>131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"/>
      <c r="R21" s="102">
        <f t="shared" si="10"/>
      </c>
      <c r="S21" s="39">
        <f t="shared" si="6"/>
      </c>
      <c r="T21" s="176">
        <f t="shared" si="11"/>
      </c>
      <c r="U21" s="177">
        <f t="shared" si="12"/>
      </c>
      <c r="V21" s="178" t="str">
        <f t="shared" si="7"/>
        <v> </v>
      </c>
      <c r="W21" s="179" t="str">
        <f t="shared" si="8"/>
        <v> </v>
      </c>
      <c r="X21" s="180">
        <f t="shared" si="13"/>
      </c>
      <c r="Y21" s="181">
        <f t="shared" si="9"/>
      </c>
      <c r="Z21" s="182">
        <f t="shared" si="4"/>
      </c>
      <c r="AA21" s="183">
        <f t="shared" si="5"/>
      </c>
      <c r="AB21" s="1"/>
      <c r="AC21" s="1"/>
      <c r="AD21" s="1"/>
      <c r="AE21" s="1"/>
      <c r="AF21" s="1"/>
      <c r="AG21" s="1"/>
      <c r="AH21" s="1"/>
    </row>
    <row r="22" spans="1:34" ht="12.75">
      <c r="A22" s="17" t="s">
        <v>386</v>
      </c>
      <c r="B22" s="122" t="s">
        <v>131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"/>
      <c r="R22" s="102">
        <f t="shared" si="10"/>
      </c>
      <c r="S22" s="39">
        <f t="shared" si="6"/>
        <v>36</v>
      </c>
      <c r="T22" s="176">
        <f t="shared" si="11"/>
      </c>
      <c r="U22" s="177">
        <f t="shared" si="12"/>
      </c>
      <c r="V22" s="178" t="str">
        <f t="shared" si="7"/>
        <v> </v>
      </c>
      <c r="W22" s="179" t="str">
        <f t="shared" si="8"/>
        <v> </v>
      </c>
      <c r="X22" s="180">
        <f t="shared" si="13"/>
      </c>
      <c r="Y22" s="181">
        <f t="shared" si="9"/>
      </c>
      <c r="Z22" s="182">
        <f t="shared" si="4"/>
      </c>
      <c r="AA22" s="183">
        <f t="shared" si="5"/>
      </c>
      <c r="AB22" s="1"/>
      <c r="AC22" s="1"/>
      <c r="AD22" s="1"/>
      <c r="AE22" s="1"/>
      <c r="AF22" s="1"/>
      <c r="AG22" s="1"/>
      <c r="AH22" s="1"/>
    </row>
    <row r="23" spans="1:34" ht="12.75">
      <c r="A23" s="17" t="s">
        <v>299</v>
      </c>
      <c r="B23" s="132" t="s">
        <v>131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"/>
      <c r="R23" s="102">
        <f t="shared" si="10"/>
      </c>
      <c r="S23" s="39">
        <f t="shared" si="6"/>
      </c>
      <c r="T23" s="176">
        <f t="shared" si="11"/>
      </c>
      <c r="U23" s="177">
        <f t="shared" si="12"/>
      </c>
      <c r="V23" s="178" t="str">
        <f t="shared" si="7"/>
        <v> </v>
      </c>
      <c r="W23" s="179" t="str">
        <f t="shared" si="8"/>
        <v> </v>
      </c>
      <c r="X23" s="180">
        <f t="shared" si="13"/>
      </c>
      <c r="Y23" s="181">
        <f t="shared" si="9"/>
      </c>
      <c r="Z23" s="182">
        <f t="shared" si="4"/>
      </c>
      <c r="AA23" s="183">
        <f t="shared" si="5"/>
      </c>
      <c r="AB23" s="1"/>
      <c r="AC23" s="1"/>
      <c r="AD23" s="1"/>
      <c r="AE23" s="1"/>
      <c r="AF23" s="1"/>
      <c r="AG23" s="1"/>
      <c r="AH23" s="1"/>
    </row>
    <row r="24" spans="1:34" ht="12.75">
      <c r="A24" s="133" t="s">
        <v>305</v>
      </c>
      <c r="B24" s="122" t="s">
        <v>131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"/>
      <c r="R24" s="102">
        <f t="shared" si="10"/>
      </c>
      <c r="S24" s="39">
        <f t="shared" si="6"/>
      </c>
      <c r="T24" s="176">
        <f t="shared" si="11"/>
      </c>
      <c r="U24" s="177">
        <f t="shared" si="12"/>
      </c>
      <c r="V24" s="178" t="str">
        <f t="shared" si="7"/>
        <v> </v>
      </c>
      <c r="W24" s="179" t="str">
        <f t="shared" si="8"/>
        <v> </v>
      </c>
      <c r="X24" s="180">
        <f t="shared" si="13"/>
      </c>
      <c r="Y24" s="181">
        <f t="shared" si="9"/>
      </c>
      <c r="Z24" s="182">
        <f t="shared" si="4"/>
      </c>
      <c r="AA24" s="183">
        <f t="shared" si="5"/>
      </c>
      <c r="AB24" s="1"/>
      <c r="AC24" s="1"/>
      <c r="AD24" s="1"/>
      <c r="AE24" s="1"/>
      <c r="AF24" s="1"/>
      <c r="AG24" s="1"/>
      <c r="AH24" s="1"/>
    </row>
    <row r="25" spans="1:34" ht="12.75">
      <c r="A25" s="17" t="s">
        <v>300</v>
      </c>
      <c r="B25" s="122" t="s">
        <v>131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"/>
      <c r="R25" s="102">
        <f t="shared" si="10"/>
      </c>
      <c r="S25" s="39">
        <f t="shared" si="6"/>
      </c>
      <c r="T25" s="176">
        <f t="shared" si="11"/>
      </c>
      <c r="U25" s="177">
        <f t="shared" si="12"/>
      </c>
      <c r="V25" s="178" t="str">
        <f t="shared" si="7"/>
        <v> </v>
      </c>
      <c r="W25" s="179" t="str">
        <f t="shared" si="8"/>
        <v> </v>
      </c>
      <c r="X25" s="180">
        <f t="shared" si="13"/>
      </c>
      <c r="Y25" s="181">
        <f t="shared" si="9"/>
      </c>
      <c r="Z25" s="182">
        <f t="shared" si="4"/>
      </c>
      <c r="AA25" s="183">
        <f t="shared" si="5"/>
      </c>
      <c r="AB25" s="1"/>
      <c r="AC25" s="1"/>
      <c r="AD25" s="1"/>
      <c r="AE25" s="1"/>
      <c r="AF25" s="1"/>
      <c r="AG25" s="1"/>
      <c r="AH25" s="1"/>
    </row>
    <row r="26" spans="1:34" ht="12.75">
      <c r="A26" s="17" t="s">
        <v>301</v>
      </c>
      <c r="B26" s="132" t="s">
        <v>131</v>
      </c>
      <c r="C26" s="13"/>
      <c r="D26" s="13">
        <v>36</v>
      </c>
      <c r="E26" s="13">
        <v>40</v>
      </c>
      <c r="F26" s="13">
        <v>37</v>
      </c>
      <c r="G26" s="13">
        <v>34</v>
      </c>
      <c r="H26" s="13">
        <v>41</v>
      </c>
      <c r="I26" s="13">
        <v>43</v>
      </c>
      <c r="J26" s="13">
        <v>41</v>
      </c>
      <c r="K26" s="13">
        <v>40</v>
      </c>
      <c r="L26" s="13"/>
      <c r="M26" s="13"/>
      <c r="N26" s="13"/>
      <c r="O26" s="13"/>
      <c r="P26" s="13"/>
      <c r="Q26" s="1"/>
      <c r="R26" s="102">
        <f t="shared" si="10"/>
        <v>39</v>
      </c>
      <c r="S26" s="39">
        <f t="shared" si="6"/>
        <v>39.46666666666667</v>
      </c>
      <c r="T26" s="176">
        <f t="shared" si="11"/>
        <v>43</v>
      </c>
      <c r="U26" s="177" t="str">
        <f t="shared" si="12"/>
        <v> </v>
      </c>
      <c r="V26" s="178">
        <f t="shared" si="7"/>
        <v>39</v>
      </c>
      <c r="W26" s="179" t="str">
        <f t="shared" si="8"/>
        <v> </v>
      </c>
      <c r="X26" s="180">
        <f t="shared" si="13"/>
        <v>8</v>
      </c>
      <c r="Y26" s="181">
        <f t="shared" si="9"/>
        <v>39.46666666666667</v>
      </c>
      <c r="Z26" s="182">
        <f t="shared" si="4"/>
        <v>39.46666666666667</v>
      </c>
      <c r="AA26" s="183">
        <f t="shared" si="5"/>
      </c>
      <c r="AB26" s="1"/>
      <c r="AC26" s="1"/>
      <c r="AD26" s="1"/>
      <c r="AE26" s="1"/>
      <c r="AF26" s="1"/>
      <c r="AG26" s="1"/>
      <c r="AH26" s="1"/>
    </row>
    <row r="27" spans="1:34" ht="12.75">
      <c r="A27" s="17" t="s">
        <v>310</v>
      </c>
      <c r="B27" s="122" t="s">
        <v>131</v>
      </c>
      <c r="C27" s="13">
        <v>37</v>
      </c>
      <c r="D27" s="13">
        <v>34</v>
      </c>
      <c r="E27" s="13"/>
      <c r="F27" s="13">
        <v>37</v>
      </c>
      <c r="G27" s="13">
        <v>39</v>
      </c>
      <c r="H27" s="13">
        <v>48</v>
      </c>
      <c r="I27" s="13">
        <v>42</v>
      </c>
      <c r="J27" s="13">
        <v>43</v>
      </c>
      <c r="K27" s="13"/>
      <c r="L27" s="13"/>
      <c r="M27" s="13"/>
      <c r="N27" s="13"/>
      <c r="O27" s="13"/>
      <c r="P27" s="13"/>
      <c r="Q27" s="1"/>
      <c r="R27" s="102">
        <f t="shared" si="10"/>
        <v>40</v>
      </c>
      <c r="S27" s="39">
        <f t="shared" si="6"/>
        <v>38.15384615384615</v>
      </c>
      <c r="T27" s="176">
        <f t="shared" si="11"/>
        <v>48</v>
      </c>
      <c r="U27" s="177" t="str">
        <f t="shared" si="12"/>
        <v> </v>
      </c>
      <c r="V27" s="178">
        <f t="shared" si="7"/>
        <v>40</v>
      </c>
      <c r="W27" s="179" t="str">
        <f t="shared" si="8"/>
        <v> </v>
      </c>
      <c r="X27" s="180">
        <f t="shared" si="13"/>
        <v>7</v>
      </c>
      <c r="Y27" s="181">
        <f t="shared" si="9"/>
        <v>38.15384615384615</v>
      </c>
      <c r="Z27" s="182">
        <f t="shared" si="4"/>
        <v>38.15384615384615</v>
      </c>
      <c r="AA27" s="183">
        <f t="shared" si="5"/>
      </c>
      <c r="AB27" s="1"/>
      <c r="AC27" s="1"/>
      <c r="AD27" s="1"/>
      <c r="AE27" s="1"/>
      <c r="AF27" s="1"/>
      <c r="AG27" s="1"/>
      <c r="AH27" s="1"/>
    </row>
    <row r="28" spans="1:34" ht="12.75">
      <c r="A28" s="17" t="s">
        <v>302</v>
      </c>
      <c r="B28" s="122" t="s">
        <v>131</v>
      </c>
      <c r="C28" s="13">
        <v>39</v>
      </c>
      <c r="D28" s="13">
        <v>35</v>
      </c>
      <c r="E28" s="13">
        <v>32</v>
      </c>
      <c r="F28" s="13">
        <v>42</v>
      </c>
      <c r="G28" s="13">
        <v>36</v>
      </c>
      <c r="H28" s="13"/>
      <c r="I28" s="13">
        <v>36</v>
      </c>
      <c r="J28" s="13">
        <v>42</v>
      </c>
      <c r="K28" s="13"/>
      <c r="L28" s="13"/>
      <c r="M28" s="13"/>
      <c r="N28" s="13"/>
      <c r="O28" s="13"/>
      <c r="P28" s="13"/>
      <c r="Q28" s="1"/>
      <c r="R28" s="102">
        <f t="shared" si="10"/>
        <v>37.42857142857143</v>
      </c>
      <c r="S28" s="39">
        <f t="shared" si="6"/>
        <v>36.6</v>
      </c>
      <c r="T28" s="176">
        <f t="shared" si="11"/>
        <v>42</v>
      </c>
      <c r="U28" s="177" t="str">
        <f t="shared" si="12"/>
        <v> </v>
      </c>
      <c r="V28" s="178">
        <f t="shared" si="7"/>
        <v>37.42857142857143</v>
      </c>
      <c r="W28" s="179" t="str">
        <f t="shared" si="8"/>
        <v> </v>
      </c>
      <c r="X28" s="180">
        <f t="shared" si="13"/>
        <v>7</v>
      </c>
      <c r="Y28" s="181">
        <f t="shared" si="9"/>
        <v>36.6</v>
      </c>
      <c r="Z28" s="182">
        <f t="shared" si="4"/>
        <v>36.6</v>
      </c>
      <c r="AA28" s="183">
        <f t="shared" si="5"/>
      </c>
      <c r="AB28" s="1"/>
      <c r="AC28" s="1"/>
      <c r="AD28" s="1"/>
      <c r="AE28" s="1"/>
      <c r="AF28" s="1"/>
      <c r="AG28" s="1"/>
      <c r="AH28" s="1"/>
    </row>
    <row r="29" spans="1:34" ht="12.75">
      <c r="A29" s="17" t="s">
        <v>303</v>
      </c>
      <c r="B29" s="122" t="s">
        <v>131</v>
      </c>
      <c r="C29" s="13">
        <v>41</v>
      </c>
      <c r="D29" s="13"/>
      <c r="E29" s="13">
        <v>35</v>
      </c>
      <c r="F29" s="13">
        <v>40</v>
      </c>
      <c r="G29" s="13">
        <v>44</v>
      </c>
      <c r="H29" s="13">
        <v>46</v>
      </c>
      <c r="I29" s="13"/>
      <c r="J29" s="13">
        <v>43</v>
      </c>
      <c r="K29" s="13">
        <v>41</v>
      </c>
      <c r="L29" s="13"/>
      <c r="M29" s="13"/>
      <c r="N29" s="13"/>
      <c r="O29" s="13"/>
      <c r="P29" s="13"/>
      <c r="Q29" s="1"/>
      <c r="R29" s="102">
        <f t="shared" si="10"/>
        <v>41.42857142857143</v>
      </c>
      <c r="S29" s="39">
        <f t="shared" si="6"/>
        <v>39.13333333333333</v>
      </c>
      <c r="T29" s="176">
        <f t="shared" si="11"/>
        <v>46</v>
      </c>
      <c r="U29" s="177" t="str">
        <f t="shared" si="12"/>
        <v> </v>
      </c>
      <c r="V29" s="178">
        <f t="shared" si="7"/>
        <v>41.42857142857143</v>
      </c>
      <c r="W29" s="179" t="str">
        <f t="shared" si="8"/>
        <v> </v>
      </c>
      <c r="X29" s="180">
        <f t="shared" si="13"/>
        <v>7</v>
      </c>
      <c r="Y29" s="181">
        <f t="shared" si="9"/>
        <v>39.13333333333333</v>
      </c>
      <c r="Z29" s="182">
        <f t="shared" si="4"/>
        <v>39.13333333333333</v>
      </c>
      <c r="AA29" s="183">
        <f t="shared" si="5"/>
      </c>
      <c r="AB29" s="1"/>
      <c r="AC29" s="1"/>
      <c r="AD29" s="1"/>
      <c r="AE29" s="1"/>
      <c r="AF29" s="1"/>
      <c r="AG29" s="1"/>
      <c r="AH29" s="1"/>
    </row>
    <row r="30" spans="1:34" ht="12.75">
      <c r="A30" s="17" t="s">
        <v>306</v>
      </c>
      <c r="B30" s="122" t="s">
        <v>131</v>
      </c>
      <c r="C30" s="13">
        <v>31</v>
      </c>
      <c r="D30" s="13"/>
      <c r="E30" s="13"/>
      <c r="F30" s="13"/>
      <c r="G30" s="13">
        <v>39</v>
      </c>
      <c r="H30" s="13"/>
      <c r="I30" s="13"/>
      <c r="J30" s="13">
        <v>42</v>
      </c>
      <c r="K30" s="13"/>
      <c r="L30" s="13"/>
      <c r="M30" s="13"/>
      <c r="N30" s="13"/>
      <c r="O30" s="13"/>
      <c r="P30" s="13"/>
      <c r="Q30" s="1"/>
      <c r="R30" s="102">
        <f t="shared" si="10"/>
        <v>37.333333333333336</v>
      </c>
      <c r="S30" s="39">
        <f t="shared" si="6"/>
        <v>36.375</v>
      </c>
      <c r="T30" s="176">
        <f t="shared" si="11"/>
        <v>42</v>
      </c>
      <c r="U30" s="177" t="str">
        <f t="shared" si="12"/>
        <v> </v>
      </c>
      <c r="V30" s="178" t="str">
        <f t="shared" si="7"/>
        <v> </v>
      </c>
      <c r="W30" s="179" t="str">
        <f t="shared" si="8"/>
        <v> </v>
      </c>
      <c r="X30" s="180">
        <f t="shared" si="13"/>
        <v>3</v>
      </c>
      <c r="Y30" s="181">
        <f t="shared" si="9"/>
        <v>36.375</v>
      </c>
      <c r="Z30" s="182">
        <f t="shared" si="4"/>
        <v>36.375</v>
      </c>
      <c r="AA30" s="183">
        <f t="shared" si="5"/>
      </c>
      <c r="AB30" s="1"/>
      <c r="AC30" s="1"/>
      <c r="AD30" s="1"/>
      <c r="AE30" s="1"/>
      <c r="AF30" s="1"/>
      <c r="AG30" s="1"/>
      <c r="AH30" s="1"/>
    </row>
    <row r="31" spans="1:34" ht="12.75">
      <c r="A31" s="17" t="s">
        <v>397</v>
      </c>
      <c r="B31" s="122" t="s">
        <v>131</v>
      </c>
      <c r="C31" s="13"/>
      <c r="D31" s="13">
        <v>36</v>
      </c>
      <c r="E31" s="13">
        <v>36</v>
      </c>
      <c r="F31" s="13">
        <v>36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"/>
      <c r="R31" s="102">
        <f t="shared" si="10"/>
        <v>36</v>
      </c>
      <c r="S31" s="39">
        <f t="shared" si="6"/>
        <v>37.5</v>
      </c>
      <c r="T31" s="176">
        <f t="shared" si="11"/>
        <v>36</v>
      </c>
      <c r="U31" s="177" t="str">
        <f t="shared" si="12"/>
        <v> </v>
      </c>
      <c r="V31" s="178" t="str">
        <f t="shared" si="7"/>
        <v> </v>
      </c>
      <c r="W31" s="179" t="str">
        <f t="shared" si="8"/>
        <v> </v>
      </c>
      <c r="X31" s="180">
        <f t="shared" si="13"/>
        <v>3</v>
      </c>
      <c r="Y31" s="181">
        <f t="shared" si="9"/>
        <v>37.5</v>
      </c>
      <c r="Z31" s="182">
        <f t="shared" si="4"/>
        <v>37.5</v>
      </c>
      <c r="AA31" s="183">
        <f t="shared" si="5"/>
      </c>
      <c r="AB31" s="1"/>
      <c r="AC31" s="1"/>
      <c r="AD31" s="1"/>
      <c r="AE31" s="1"/>
      <c r="AF31" s="1"/>
      <c r="AG31" s="1"/>
      <c r="AH31" s="1"/>
    </row>
    <row r="32" spans="1:34" ht="13.5" thickBot="1">
      <c r="A32" s="17" t="s">
        <v>307</v>
      </c>
      <c r="B32" s="122" t="s">
        <v>131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"/>
      <c r="R32" s="102">
        <f t="shared" si="10"/>
      </c>
      <c r="S32" s="39">
        <f t="shared" si="6"/>
      </c>
      <c r="T32" s="176">
        <f t="shared" si="11"/>
      </c>
      <c r="U32" s="177">
        <f t="shared" si="12"/>
      </c>
      <c r="V32" s="178" t="str">
        <f t="shared" si="7"/>
        <v> </v>
      </c>
      <c r="W32" s="179" t="str">
        <f t="shared" si="8"/>
        <v> </v>
      </c>
      <c r="X32" s="180">
        <f t="shared" si="13"/>
      </c>
      <c r="Y32" s="181">
        <f t="shared" si="9"/>
      </c>
      <c r="Z32" s="182">
        <f t="shared" si="4"/>
      </c>
      <c r="AA32" s="183">
        <f t="shared" si="5"/>
      </c>
      <c r="AB32" s="1"/>
      <c r="AC32" s="1"/>
      <c r="AD32" s="1"/>
      <c r="AE32" s="1"/>
      <c r="AF32" s="1"/>
      <c r="AG32" s="1"/>
      <c r="AH32" s="1"/>
    </row>
    <row r="33" spans="1:34" ht="12.75" hidden="1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"/>
      <c r="R33" s="102">
        <f t="shared" si="10"/>
      </c>
      <c r="S33" s="39">
        <f t="shared" si="6"/>
      </c>
      <c r="T33" s="176">
        <f t="shared" si="11"/>
      </c>
      <c r="U33" s="177">
        <f t="shared" si="12"/>
      </c>
      <c r="V33" s="178" t="str">
        <f t="shared" si="7"/>
        <v> </v>
      </c>
      <c r="W33" s="179" t="str">
        <f t="shared" si="8"/>
        <v> </v>
      </c>
      <c r="X33" s="180">
        <f t="shared" si="13"/>
      </c>
      <c r="Y33" s="181">
        <f t="shared" si="9"/>
      </c>
      <c r="Z33" s="182">
        <f t="shared" si="4"/>
      </c>
      <c r="AA33" s="183">
        <f t="shared" si="5"/>
      </c>
      <c r="AB33" s="1"/>
      <c r="AC33" s="1"/>
      <c r="AD33" s="1"/>
      <c r="AE33" s="1"/>
      <c r="AF33" s="1"/>
      <c r="AG33" s="1"/>
      <c r="AH33" s="1"/>
    </row>
    <row r="34" spans="1:34" ht="12.75" hidden="1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"/>
      <c r="R34" s="102">
        <f t="shared" si="10"/>
      </c>
      <c r="S34" s="39">
        <f t="shared" si="6"/>
      </c>
      <c r="T34" s="176">
        <f t="shared" si="11"/>
      </c>
      <c r="U34" s="177">
        <f t="shared" si="12"/>
      </c>
      <c r="V34" s="178" t="str">
        <f t="shared" si="7"/>
        <v> </v>
      </c>
      <c r="W34" s="179" t="str">
        <f t="shared" si="8"/>
        <v> </v>
      </c>
      <c r="X34" s="180">
        <f t="shared" si="13"/>
      </c>
      <c r="Y34" s="181">
        <f t="shared" si="9"/>
      </c>
      <c r="Z34" s="182">
        <f t="shared" si="4"/>
      </c>
      <c r="AA34" s="183">
        <f t="shared" si="5"/>
      </c>
      <c r="AB34" s="1"/>
      <c r="AC34" s="1"/>
      <c r="AD34" s="1"/>
      <c r="AE34" s="1"/>
      <c r="AF34" s="1"/>
      <c r="AG34" s="1"/>
      <c r="AH34" s="1"/>
    </row>
    <row r="35" spans="1:34" ht="12.75" hidden="1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"/>
      <c r="R35" s="102">
        <f t="shared" si="10"/>
      </c>
      <c r="S35" s="39">
        <f t="shared" si="6"/>
      </c>
      <c r="T35" s="176">
        <f t="shared" si="11"/>
      </c>
      <c r="U35" s="177">
        <f t="shared" si="12"/>
      </c>
      <c r="V35" s="178" t="str">
        <f t="shared" si="7"/>
        <v> </v>
      </c>
      <c r="W35" s="179" t="str">
        <f t="shared" si="8"/>
        <v> </v>
      </c>
      <c r="X35" s="180">
        <f t="shared" si="13"/>
      </c>
      <c r="Y35" s="181">
        <f t="shared" si="9"/>
      </c>
      <c r="Z35" s="182">
        <f t="shared" si="4"/>
      </c>
      <c r="AA35" s="183">
        <f t="shared" si="5"/>
      </c>
      <c r="AB35" s="1"/>
      <c r="AC35" s="1"/>
      <c r="AD35" s="1"/>
      <c r="AE35" s="1"/>
      <c r="AF35" s="1"/>
      <c r="AG35" s="1"/>
      <c r="AH35" s="1"/>
    </row>
    <row r="36" spans="1:34" ht="12.75" hidden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"/>
      <c r="R36" s="102">
        <f t="shared" si="10"/>
      </c>
      <c r="S36" s="39">
        <f t="shared" si="6"/>
      </c>
      <c r="T36" s="176">
        <f t="shared" si="11"/>
      </c>
      <c r="U36" s="177">
        <f t="shared" si="12"/>
      </c>
      <c r="V36" s="178" t="str">
        <f t="shared" si="7"/>
        <v> </v>
      </c>
      <c r="W36" s="179" t="str">
        <f t="shared" si="8"/>
        <v> </v>
      </c>
      <c r="X36" s="180">
        <f t="shared" si="13"/>
      </c>
      <c r="Y36" s="181">
        <f t="shared" si="9"/>
      </c>
      <c r="Z36" s="182">
        <f t="shared" si="4"/>
      </c>
      <c r="AA36" s="183">
        <f t="shared" si="5"/>
      </c>
      <c r="AB36" s="1"/>
      <c r="AC36" s="1"/>
      <c r="AD36" s="1"/>
      <c r="AE36" s="1"/>
      <c r="AF36" s="1"/>
      <c r="AG36" s="1"/>
      <c r="AH36" s="1"/>
    </row>
    <row r="37" spans="1:34" ht="12.75" hidden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"/>
      <c r="R37" s="102">
        <f t="shared" si="10"/>
      </c>
      <c r="S37" s="39">
        <f t="shared" si="6"/>
      </c>
      <c r="T37" s="176">
        <f t="shared" si="11"/>
      </c>
      <c r="U37" s="177">
        <f t="shared" si="12"/>
      </c>
      <c r="V37" s="178" t="str">
        <f t="shared" si="7"/>
        <v> </v>
      </c>
      <c r="W37" s="179" t="str">
        <f t="shared" si="8"/>
        <v> </v>
      </c>
      <c r="X37" s="180">
        <f t="shared" si="13"/>
      </c>
      <c r="Y37" s="181">
        <f t="shared" si="9"/>
      </c>
      <c r="Z37" s="182">
        <f t="shared" si="4"/>
      </c>
      <c r="AA37" s="183">
        <f t="shared" si="5"/>
      </c>
      <c r="AB37" s="1"/>
      <c r="AC37" s="1"/>
      <c r="AD37" s="1"/>
      <c r="AE37" s="1"/>
      <c r="AF37" s="1"/>
      <c r="AG37" s="1"/>
      <c r="AH37" s="1"/>
    </row>
    <row r="38" spans="1:34" ht="12.75" hidden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"/>
      <c r="R38" s="102">
        <f t="shared" si="10"/>
      </c>
      <c r="S38" s="39">
        <f t="shared" si="6"/>
      </c>
      <c r="T38" s="176">
        <f t="shared" si="11"/>
      </c>
      <c r="U38" s="177">
        <f t="shared" si="12"/>
      </c>
      <c r="V38" s="178" t="str">
        <f t="shared" si="7"/>
        <v> </v>
      </c>
      <c r="W38" s="179" t="str">
        <f t="shared" si="8"/>
        <v> </v>
      </c>
      <c r="X38" s="180">
        <f t="shared" si="13"/>
      </c>
      <c r="Y38" s="181">
        <f t="shared" si="9"/>
      </c>
      <c r="Z38" s="182">
        <f t="shared" si="4"/>
      </c>
      <c r="AA38" s="183">
        <f t="shared" si="5"/>
      </c>
      <c r="AB38" s="1"/>
      <c r="AC38" s="1"/>
      <c r="AD38" s="1"/>
      <c r="AE38" s="1"/>
      <c r="AF38" s="1"/>
      <c r="AG38" s="1"/>
      <c r="AH38" s="1"/>
    </row>
    <row r="39" spans="1:34" ht="12.75" hidden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"/>
      <c r="R39" s="102">
        <f t="shared" si="10"/>
      </c>
      <c r="S39" s="39">
        <f t="shared" si="6"/>
      </c>
      <c r="T39" s="176">
        <f t="shared" si="11"/>
      </c>
      <c r="U39" s="177">
        <f t="shared" si="12"/>
      </c>
      <c r="V39" s="178" t="str">
        <f t="shared" si="7"/>
        <v> </v>
      </c>
      <c r="W39" s="179" t="str">
        <f t="shared" si="8"/>
        <v> </v>
      </c>
      <c r="X39" s="180">
        <f t="shared" si="13"/>
      </c>
      <c r="Y39" s="181">
        <f t="shared" si="9"/>
      </c>
      <c r="Z39" s="182">
        <f t="shared" si="4"/>
      </c>
      <c r="AA39" s="183">
        <f t="shared" si="5"/>
      </c>
      <c r="AB39" s="1"/>
      <c r="AC39" s="1"/>
      <c r="AD39" s="1"/>
      <c r="AE39" s="1"/>
      <c r="AF39" s="1"/>
      <c r="AG39" s="1"/>
      <c r="AH39" s="1"/>
    </row>
    <row r="40" spans="1:34" ht="12.75" hidden="1">
      <c r="A40" s="1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"/>
      <c r="R40" s="102">
        <f t="shared" si="10"/>
      </c>
      <c r="S40" s="39">
        <f t="shared" si="6"/>
      </c>
      <c r="T40" s="176">
        <f t="shared" si="11"/>
      </c>
      <c r="U40" s="177">
        <f t="shared" si="12"/>
      </c>
      <c r="V40" s="178" t="str">
        <f t="shared" si="7"/>
        <v> </v>
      </c>
      <c r="W40" s="179" t="str">
        <f t="shared" si="8"/>
        <v> </v>
      </c>
      <c r="X40" s="180">
        <f t="shared" si="13"/>
      </c>
      <c r="Y40" s="181">
        <f t="shared" si="9"/>
      </c>
      <c r="Z40" s="182">
        <f t="shared" si="4"/>
      </c>
      <c r="AA40" s="183">
        <f t="shared" si="5"/>
      </c>
      <c r="AB40" s="1"/>
      <c r="AC40" s="1"/>
      <c r="AD40" s="1"/>
      <c r="AE40" s="1"/>
      <c r="AF40" s="1"/>
      <c r="AG40" s="1"/>
      <c r="AH40" s="1"/>
    </row>
    <row r="41" spans="1:34" ht="12.75" hidden="1">
      <c r="A41" s="1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"/>
      <c r="R41" s="102">
        <f t="shared" si="10"/>
      </c>
      <c r="S41" s="39">
        <f t="shared" si="6"/>
      </c>
      <c r="T41" s="176">
        <f t="shared" si="11"/>
      </c>
      <c r="U41" s="177">
        <f t="shared" si="12"/>
      </c>
      <c r="V41" s="178" t="str">
        <f t="shared" si="7"/>
        <v> </v>
      </c>
      <c r="W41" s="179" t="str">
        <f t="shared" si="8"/>
        <v> </v>
      </c>
      <c r="X41" s="180">
        <f t="shared" si="13"/>
      </c>
      <c r="Y41" s="181">
        <f t="shared" si="9"/>
      </c>
      <c r="Z41" s="182">
        <f t="shared" si="4"/>
      </c>
      <c r="AA41" s="183">
        <f t="shared" si="5"/>
      </c>
      <c r="AB41" s="1"/>
      <c r="AC41" s="1"/>
      <c r="AD41" s="1"/>
      <c r="AE41" s="1"/>
      <c r="AF41" s="1"/>
      <c r="AG41" s="1"/>
      <c r="AH41" s="1"/>
    </row>
    <row r="42" spans="1:34" ht="13.5" hidden="1" thickBot="1">
      <c r="A42" s="1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"/>
      <c r="R42" s="102">
        <f t="shared" si="10"/>
      </c>
      <c r="S42" s="39">
        <f t="shared" si="6"/>
      </c>
      <c r="T42" s="176">
        <f t="shared" si="11"/>
      </c>
      <c r="U42" s="177">
        <f t="shared" si="12"/>
      </c>
      <c r="V42" s="178" t="str">
        <f t="shared" si="7"/>
        <v> </v>
      </c>
      <c r="W42" s="179" t="str">
        <f t="shared" si="8"/>
        <v> </v>
      </c>
      <c r="X42" s="180">
        <f t="shared" si="13"/>
      </c>
      <c r="Y42" s="181">
        <f t="shared" si="9"/>
      </c>
      <c r="Z42" s="182">
        <f t="shared" si="4"/>
      </c>
      <c r="AA42" s="183">
        <f t="shared" si="5"/>
      </c>
      <c r="AB42" s="1"/>
      <c r="AC42" s="1"/>
      <c r="AD42" s="1"/>
      <c r="AE42" s="1"/>
      <c r="AF42" s="1"/>
      <c r="AG42" s="1"/>
      <c r="AH42" s="1"/>
    </row>
    <row r="43" spans="1:34" ht="13.5" thickBot="1">
      <c r="A43" s="1"/>
      <c r="B43" s="5"/>
      <c r="C43" s="7">
        <f>IF(SUM(C4:C42)=0,"",SUM(C4:C42))</f>
        <v>396</v>
      </c>
      <c r="D43" s="7">
        <f aca="true" t="shared" si="14" ref="D43:P43">IF(SUM(D4:D42)=0,"",SUM(D4:D42))</f>
        <v>391</v>
      </c>
      <c r="E43" s="130">
        <f>IF(SUM(E4:E42)=0,"",SUM(E4:E42))</f>
        <v>397</v>
      </c>
      <c r="F43" s="7">
        <f t="shared" si="14"/>
        <v>385</v>
      </c>
      <c r="G43" s="130">
        <f>IF(SUM(G4:G42)=0,"",SUM(G4:G42))</f>
        <v>409</v>
      </c>
      <c r="H43" s="7">
        <f t="shared" si="14"/>
        <v>435</v>
      </c>
      <c r="I43" s="7">
        <f t="shared" si="14"/>
        <v>413</v>
      </c>
      <c r="J43" s="7">
        <f t="shared" si="14"/>
        <v>411</v>
      </c>
      <c r="K43" s="7">
        <f t="shared" si="14"/>
        <v>409</v>
      </c>
      <c r="L43" s="7">
        <f t="shared" si="14"/>
      </c>
      <c r="M43" s="7">
        <f t="shared" si="14"/>
      </c>
      <c r="N43" s="7">
        <f t="shared" si="14"/>
      </c>
      <c r="O43" s="7">
        <f t="shared" si="14"/>
      </c>
      <c r="P43" s="7">
        <f t="shared" si="14"/>
      </c>
      <c r="Q43" s="1"/>
      <c r="R43" s="20">
        <f>IF((COUNT(C43:P43))&lt;1,"",(AVERAGE(C43:P43)))</f>
        <v>405.1111111111111</v>
      </c>
      <c r="S43" s="20">
        <f>IF((COUNT(C43:P43,C95:P95))&lt;1,"",IF(COUNT(C95:P95)&lt;1,AVERAGE(C43:P43),IF(COUNT(C43:P43)&lt;1,AVERAGE(C95:P95),AVERAGE(C43:P43,C95:P95))))</f>
        <v>402.8333333333333</v>
      </c>
      <c r="T43" s="22">
        <f>IF(SUM(T4:T42)&lt;1,"",MAX(T4:T42))</f>
        <v>54</v>
      </c>
      <c r="U43" s="22">
        <f>IF(SUM(U4:U42)&lt;1,"",MAX(U4:U42))</f>
        <v>45</v>
      </c>
      <c r="V43" s="20">
        <f>IF(SUM(V4:V42)&lt;1,"",(MAX(V4:V42)))</f>
        <v>44.75</v>
      </c>
      <c r="W43" s="20">
        <f>IF(SUM(W4:W42)&lt;1,"",(MAX(W4:W42)))</f>
        <v>38.42857142857143</v>
      </c>
      <c r="X43" s="188">
        <f>IF((COUNT(C43:P43))&lt;1,"",+COUNT(C43:P43))</f>
        <v>9</v>
      </c>
      <c r="Y43" s="104">
        <f>IF(MAX(Y$4:Y$42)&lt;1,"",MAX(Y$4:Y$42))</f>
        <v>45.214285714285715</v>
      </c>
      <c r="Z43" s="104">
        <f>IF(MAX(Z$4:Z$42)&lt;1,"",MAX(Z$4:Z$42))</f>
        <v>45.214285714285715</v>
      </c>
      <c r="AA43" s="104">
        <f>IF(MAX(AA$4:AA$42)&lt;1,"",MAX(AA$4:AA$42))</f>
        <v>38.54545454545455</v>
      </c>
      <c r="AB43" s="1"/>
      <c r="AC43" s="1"/>
      <c r="AD43" s="1"/>
      <c r="AE43" s="1"/>
      <c r="AF43" s="1"/>
      <c r="AG43" s="1"/>
      <c r="AH43" s="1"/>
    </row>
    <row r="44" spans="1:34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40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" t="s">
        <v>62</v>
      </c>
      <c r="B45" s="1"/>
      <c r="C45" s="14">
        <f>Nomads!C95</f>
        <v>420</v>
      </c>
      <c r="D45" s="14">
        <f>Goodalls!D95</f>
        <v>424</v>
      </c>
      <c r="E45" s="14">
        <f>'Wickhamford Sports'!F95</f>
        <v>419</v>
      </c>
      <c r="F45" s="14">
        <f>Kingfishers!G95</f>
        <v>401</v>
      </c>
      <c r="G45" s="14">
        <f>Trackers!G95</f>
        <v>388</v>
      </c>
      <c r="H45" s="14">
        <f>'Badsey Lads'!H95</f>
        <v>411</v>
      </c>
      <c r="I45" s="14">
        <f>'Team Phoenix'!I95</f>
        <v>397</v>
      </c>
      <c r="J45" s="14">
        <f>'Badsey Reckers'!J95</f>
        <v>401</v>
      </c>
      <c r="K45" s="14">
        <f>'Odds &amp; Sods'!K95</f>
        <v>377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5" ref="D47:M47">IF(ISNUMBER(D43),IF(ISNUMBER(D45),IF(D43&gt;D45,"Won",IF(D43=D45,"Draw","Lost")),"Error"),IF(ISNUMBER(D45),"Error",IF(D43="",IF(ISTEXT(D45),"",""),"Awarded Awy")))</f>
        <v>Lost</v>
      </c>
      <c r="E47" s="108" t="str">
        <f t="shared" si="15"/>
        <v>Lost</v>
      </c>
      <c r="F47" s="108" t="str">
        <f t="shared" si="15"/>
        <v>Lost</v>
      </c>
      <c r="G47" s="108" t="str">
        <f t="shared" si="15"/>
        <v>Won</v>
      </c>
      <c r="H47" s="108" t="str">
        <f t="shared" si="15"/>
        <v>Won</v>
      </c>
      <c r="I47" s="108" t="str">
        <f t="shared" si="15"/>
        <v>Won</v>
      </c>
      <c r="J47" s="108" t="str">
        <f t="shared" si="15"/>
        <v>Won</v>
      </c>
      <c r="K47" s="108" t="str">
        <f t="shared" si="15"/>
        <v>Won</v>
      </c>
      <c r="L47" s="108">
        <f t="shared" si="15"/>
      </c>
      <c r="M47" s="108">
        <f t="shared" si="15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5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4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 t="s">
        <v>64</v>
      </c>
      <c r="B48" s="1"/>
      <c r="C48" s="108">
        <v>3</v>
      </c>
      <c r="D48" s="108">
        <v>0</v>
      </c>
      <c r="E48" s="108">
        <v>3</v>
      </c>
      <c r="F48" s="108">
        <v>2</v>
      </c>
      <c r="G48" s="108">
        <v>3</v>
      </c>
      <c r="H48" s="108">
        <v>4</v>
      </c>
      <c r="I48" s="108">
        <v>4</v>
      </c>
      <c r="J48" s="108">
        <v>4</v>
      </c>
      <c r="K48" s="108">
        <v>4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27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" t="s">
        <v>4</v>
      </c>
      <c r="B49" s="1"/>
      <c r="C49" s="108"/>
      <c r="D49" s="108">
        <v>1</v>
      </c>
      <c r="E49" s="108"/>
      <c r="F49" s="108"/>
      <c r="G49" s="108"/>
      <c r="H49" s="108"/>
      <c r="I49" s="108">
        <v>1</v>
      </c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2</v>
      </c>
      <c r="T49" s="1" t="s">
        <v>8</v>
      </c>
      <c r="U49" s="5">
        <f>(COUNT(C45:P45)*6)-(S48+S49)</f>
        <v>25</v>
      </c>
      <c r="V49" s="1"/>
      <c r="W49" s="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" t="s">
        <v>30</v>
      </c>
      <c r="B51" s="1"/>
      <c r="C51" s="108">
        <f>IF(C47="","",IF(C47="Awarded Hme",12,IF(C47="Awarded Awy",0,IF(C47="Won",6,IF(C47="Draw",3,0))+C48+(C49/2)-C50)))</f>
        <v>3</v>
      </c>
      <c r="D51" s="108">
        <f>IF(D47="","",IF(D47="Awarded Hme",12,IF(D47="Awarded Awy",0,IF(D47="Won",6,IF(D47="Draw",3,0))+D48+(D49/2)-D50)))</f>
        <v>0.5</v>
      </c>
      <c r="E51" s="108">
        <f aca="true" t="shared" si="16" ref="E51:P51">IF(E47="","",IF(E47="Awarded Hme",12,IF(E47="Awarded Awy",0,IF(E47="Won",6,IF(E47="Draw",3,0))+E48+(E49/2)-E50)))</f>
        <v>3</v>
      </c>
      <c r="F51" s="108">
        <f t="shared" si="16"/>
        <v>2</v>
      </c>
      <c r="G51" s="108">
        <f t="shared" si="16"/>
        <v>9</v>
      </c>
      <c r="H51" s="108">
        <f t="shared" si="16"/>
        <v>10</v>
      </c>
      <c r="I51" s="108">
        <f t="shared" si="16"/>
        <v>10.5</v>
      </c>
      <c r="J51" s="108">
        <f t="shared" si="16"/>
        <v>10</v>
      </c>
      <c r="K51" s="108">
        <f t="shared" si="16"/>
        <v>10</v>
      </c>
      <c r="L51" s="108">
        <f t="shared" si="16"/>
      </c>
      <c r="M51" s="108">
        <f t="shared" si="16"/>
      </c>
      <c r="N51" s="108">
        <f t="shared" si="16"/>
      </c>
      <c r="O51" s="108">
        <f t="shared" si="16"/>
      </c>
      <c r="P51" s="108">
        <f t="shared" si="16"/>
      </c>
      <c r="Q51" s="1"/>
      <c r="R51" s="1" t="s">
        <v>30</v>
      </c>
      <c r="S51" s="5">
        <f>SUM(C51:P51)</f>
        <v>58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thickBot="1">
      <c r="A53" s="244" t="str">
        <f ca="1">+RIGHT(CELL("filename",A1),LEN(CELL("filename",A1))-FIND("]",CELL("filename",A1)))&amp;" Away"</f>
        <v>Rustlers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3.5" thickBot="1">
      <c r="A54" s="167" t="s">
        <v>110</v>
      </c>
      <c r="B54" s="161" t="s">
        <v>79</v>
      </c>
      <c r="C54" s="206">
        <v>45189</v>
      </c>
      <c r="D54" s="206">
        <v>45204</v>
      </c>
      <c r="E54" s="206">
        <v>45225</v>
      </c>
      <c r="F54" s="206">
        <v>45246</v>
      </c>
      <c r="G54" s="206">
        <v>45260</v>
      </c>
      <c r="H54" s="206">
        <v>45309</v>
      </c>
      <c r="I54" s="206">
        <v>45330</v>
      </c>
      <c r="J54" s="206">
        <v>45344</v>
      </c>
      <c r="K54" s="206">
        <v>45365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3.5" thickBot="1">
      <c r="A55" s="162" t="str">
        <f ca="1">+RIGHT(CELL("filename",A1),LEN(CELL("filename",A1))-FIND("]",CELL("filename",A1)))</f>
        <v>Rustlers</v>
      </c>
      <c r="B55" s="7" t="s">
        <v>10</v>
      </c>
      <c r="C55" s="207" t="s">
        <v>374</v>
      </c>
      <c r="D55" s="207" t="s">
        <v>128</v>
      </c>
      <c r="E55" s="207" t="s">
        <v>150</v>
      </c>
      <c r="F55" s="207" t="s">
        <v>121</v>
      </c>
      <c r="G55" s="207" t="s">
        <v>395</v>
      </c>
      <c r="H55" s="207" t="s">
        <v>124</v>
      </c>
      <c r="I55" s="207" t="s">
        <v>375</v>
      </c>
      <c r="J55" s="207" t="s">
        <v>120</v>
      </c>
      <c r="K55" s="207" t="s">
        <v>127</v>
      </c>
      <c r="L55" s="7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221" t="s">
        <v>387</v>
      </c>
      <c r="B56" s="132" t="s">
        <v>131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"/>
      <c r="R56" s="96">
        <f aca="true" t="shared" si="17" ref="R56:R67">IF((COUNT(C56:P56))&lt;1,"",(AVERAGE(C56:P56)))</f>
      </c>
      <c r="S56" s="134"/>
      <c r="T56" s="168">
        <f aca="true" t="shared" si="18" ref="T56:T67">IF((COUNT(C56:P56))&lt;1,"",IF(B56="F"," ",MAX(C56:P56)))</f>
      </c>
      <c r="U56" s="169">
        <f aca="true" t="shared" si="19" ref="U56:U67">IF((COUNT(C56:P56))&lt;1,"",IF(B56="F",MAX(C56:P56)," "))</f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 aca="true" t="shared" si="20" ref="X56:X67">IF((COUNT(C56:P56))&lt;1,"",(COUNT(C56:P56)))</f>
      </c>
      <c r="Y56" s="19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16" t="s">
        <v>304</v>
      </c>
      <c r="B57" s="217" t="s">
        <v>131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90"/>
      <c r="R57" s="97">
        <f t="shared" si="17"/>
      </c>
      <c r="S57" s="211"/>
      <c r="T57" s="176">
        <f t="shared" si="18"/>
      </c>
      <c r="U57" s="177">
        <f t="shared" si="19"/>
      </c>
      <c r="V57" s="194" t="str">
        <f>IF(B57="F"," ",IF(COUNTA(C57:P57)&gt;=6,R57," "))</f>
        <v> </v>
      </c>
      <c r="W57" s="195" t="str">
        <f>IF(B57="F",IF(COUNTA(C57:P57)&gt;=6,R57," ")," ")</f>
        <v> </v>
      </c>
      <c r="X57" s="180">
        <f t="shared" si="20"/>
      </c>
      <c r="Y57" s="16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216" t="s">
        <v>287</v>
      </c>
      <c r="B58" s="217" t="s">
        <v>131</v>
      </c>
      <c r="C58" s="13">
        <v>50</v>
      </c>
      <c r="D58" s="13"/>
      <c r="E58" s="13">
        <v>40</v>
      </c>
      <c r="F58" s="13">
        <v>42</v>
      </c>
      <c r="G58" s="13"/>
      <c r="H58" s="13"/>
      <c r="I58" s="13">
        <v>41</v>
      </c>
      <c r="J58" s="13">
        <v>45</v>
      </c>
      <c r="K58" s="13">
        <v>42</v>
      </c>
      <c r="L58" s="13"/>
      <c r="M58" s="13"/>
      <c r="N58" s="13"/>
      <c r="O58" s="13"/>
      <c r="P58" s="13"/>
      <c r="Q58" s="1"/>
      <c r="R58" s="97">
        <f t="shared" si="17"/>
        <v>43.333333333333336</v>
      </c>
      <c r="S58" s="95"/>
      <c r="T58" s="176">
        <f t="shared" si="18"/>
        <v>50</v>
      </c>
      <c r="U58" s="177" t="str">
        <f t="shared" si="19"/>
        <v> </v>
      </c>
      <c r="V58" s="194">
        <f aca="true" t="shared" si="21" ref="V58:V94">IF(B58="F"," ",IF(COUNTA(C58:P58)&gt;=6,R58," "))</f>
        <v>43.333333333333336</v>
      </c>
      <c r="W58" s="195" t="str">
        <f aca="true" t="shared" si="22" ref="W58:W94">IF(B58="F",IF(COUNTA(C58:P58)&gt;=6,R58," ")," ")</f>
        <v> </v>
      </c>
      <c r="X58" s="180">
        <f t="shared" si="20"/>
        <v>6</v>
      </c>
      <c r="Y58" s="16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218" t="s">
        <v>288</v>
      </c>
      <c r="B59" s="215" t="s">
        <v>131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"/>
      <c r="R59" s="97">
        <f t="shared" si="17"/>
      </c>
      <c r="S59" s="95"/>
      <c r="T59" s="176">
        <f t="shared" si="18"/>
      </c>
      <c r="U59" s="177">
        <f t="shared" si="19"/>
      </c>
      <c r="V59" s="194" t="str">
        <f t="shared" si="21"/>
        <v> </v>
      </c>
      <c r="W59" s="195" t="str">
        <f t="shared" si="22"/>
        <v> </v>
      </c>
      <c r="X59" s="180">
        <f t="shared" si="20"/>
      </c>
      <c r="Y59" s="16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218" t="s">
        <v>289</v>
      </c>
      <c r="B60" s="215" t="s">
        <v>35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"/>
      <c r="R60" s="97">
        <f t="shared" si="17"/>
      </c>
      <c r="S60" s="95"/>
      <c r="T60" s="176">
        <f t="shared" si="18"/>
      </c>
      <c r="U60" s="177">
        <f t="shared" si="19"/>
      </c>
      <c r="V60" s="194" t="str">
        <f t="shared" si="21"/>
        <v> </v>
      </c>
      <c r="W60" s="195" t="str">
        <f t="shared" si="22"/>
        <v> </v>
      </c>
      <c r="X60" s="180">
        <f t="shared" si="20"/>
      </c>
      <c r="Y60" s="16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218" t="s">
        <v>290</v>
      </c>
      <c r="B61" s="215" t="s">
        <v>131</v>
      </c>
      <c r="C61" s="13">
        <v>57</v>
      </c>
      <c r="D61" s="13"/>
      <c r="E61" s="13"/>
      <c r="F61" s="13">
        <v>47</v>
      </c>
      <c r="G61" s="13">
        <v>47</v>
      </c>
      <c r="H61" s="13">
        <v>46</v>
      </c>
      <c r="I61" s="13">
        <v>41</v>
      </c>
      <c r="J61" s="13">
        <v>37</v>
      </c>
      <c r="K61" s="13"/>
      <c r="L61" s="13"/>
      <c r="M61" s="13"/>
      <c r="N61" s="13"/>
      <c r="O61" s="13"/>
      <c r="P61" s="13"/>
      <c r="Q61" s="1"/>
      <c r="R61" s="97">
        <f t="shared" si="17"/>
        <v>45.833333333333336</v>
      </c>
      <c r="S61" s="95"/>
      <c r="T61" s="176">
        <f t="shared" si="18"/>
        <v>57</v>
      </c>
      <c r="U61" s="177" t="str">
        <f t="shared" si="19"/>
        <v> </v>
      </c>
      <c r="V61" s="194">
        <f t="shared" si="21"/>
        <v>45.833333333333336</v>
      </c>
      <c r="W61" s="195" t="str">
        <f t="shared" si="22"/>
        <v> </v>
      </c>
      <c r="X61" s="180">
        <f t="shared" si="20"/>
        <v>6</v>
      </c>
      <c r="Y61" s="16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218" t="s">
        <v>291</v>
      </c>
      <c r="B62" s="215" t="s">
        <v>131</v>
      </c>
      <c r="C62" s="13">
        <v>42</v>
      </c>
      <c r="D62" s="13">
        <v>57</v>
      </c>
      <c r="E62" s="13">
        <v>55</v>
      </c>
      <c r="F62" s="13"/>
      <c r="G62" s="13">
        <v>44</v>
      </c>
      <c r="H62" s="13">
        <v>43</v>
      </c>
      <c r="I62" s="13">
        <v>45</v>
      </c>
      <c r="J62" s="13">
        <v>36</v>
      </c>
      <c r="K62" s="13"/>
      <c r="L62" s="13"/>
      <c r="M62" s="13"/>
      <c r="N62" s="13"/>
      <c r="O62" s="13"/>
      <c r="P62" s="13"/>
      <c r="Q62" s="1"/>
      <c r="R62" s="97">
        <f t="shared" si="17"/>
        <v>46</v>
      </c>
      <c r="S62" s="95"/>
      <c r="T62" s="176">
        <f t="shared" si="18"/>
        <v>57</v>
      </c>
      <c r="U62" s="177" t="str">
        <f t="shared" si="19"/>
        <v> </v>
      </c>
      <c r="V62" s="194">
        <f t="shared" si="21"/>
        <v>46</v>
      </c>
      <c r="W62" s="195" t="str">
        <f t="shared" si="22"/>
        <v> </v>
      </c>
      <c r="X62" s="180">
        <f t="shared" si="20"/>
        <v>7</v>
      </c>
      <c r="Y62" s="16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218" t="s">
        <v>308</v>
      </c>
      <c r="B63" s="215" t="s">
        <v>131</v>
      </c>
      <c r="C63" s="13"/>
      <c r="D63" s="13">
        <v>38</v>
      </c>
      <c r="E63" s="13">
        <v>41</v>
      </c>
      <c r="F63" s="13">
        <v>36</v>
      </c>
      <c r="G63" s="13">
        <v>36</v>
      </c>
      <c r="H63" s="13">
        <v>33</v>
      </c>
      <c r="I63" s="13">
        <v>42</v>
      </c>
      <c r="J63" s="13">
        <v>39</v>
      </c>
      <c r="K63" s="13">
        <v>40</v>
      </c>
      <c r="L63" s="13"/>
      <c r="M63" s="13"/>
      <c r="N63" s="13"/>
      <c r="O63" s="13"/>
      <c r="P63" s="13"/>
      <c r="Q63" s="1"/>
      <c r="R63" s="97">
        <f t="shared" si="17"/>
        <v>38.125</v>
      </c>
      <c r="S63" s="95"/>
      <c r="T63" s="176">
        <f t="shared" si="18"/>
        <v>42</v>
      </c>
      <c r="U63" s="177" t="str">
        <f t="shared" si="19"/>
        <v> </v>
      </c>
      <c r="V63" s="194">
        <f t="shared" si="21"/>
        <v>38.125</v>
      </c>
      <c r="W63" s="195" t="str">
        <f t="shared" si="22"/>
        <v> </v>
      </c>
      <c r="X63" s="180">
        <f t="shared" si="20"/>
        <v>8</v>
      </c>
      <c r="Y63" s="16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218" t="s">
        <v>292</v>
      </c>
      <c r="B64" s="215" t="s">
        <v>35</v>
      </c>
      <c r="C64" s="13"/>
      <c r="D64" s="13">
        <v>37</v>
      </c>
      <c r="E64" s="13"/>
      <c r="F64" s="13"/>
      <c r="G64" s="13"/>
      <c r="H64" s="13">
        <v>42</v>
      </c>
      <c r="I64" s="13">
        <v>41</v>
      </c>
      <c r="J64" s="13"/>
      <c r="K64" s="13">
        <v>35</v>
      </c>
      <c r="L64" s="13"/>
      <c r="M64" s="13"/>
      <c r="N64" s="13"/>
      <c r="O64" s="13"/>
      <c r="P64" s="13"/>
      <c r="Q64" s="1"/>
      <c r="R64" s="97">
        <f t="shared" si="17"/>
        <v>38.75</v>
      </c>
      <c r="S64" s="95"/>
      <c r="T64" s="176" t="str">
        <f t="shared" si="18"/>
        <v> </v>
      </c>
      <c r="U64" s="177">
        <f t="shared" si="19"/>
        <v>42</v>
      </c>
      <c r="V64" s="194" t="str">
        <f t="shared" si="21"/>
        <v> </v>
      </c>
      <c r="W64" s="195" t="str">
        <f t="shared" si="22"/>
        <v> </v>
      </c>
      <c r="X64" s="180">
        <f t="shared" si="20"/>
        <v>4</v>
      </c>
      <c r="Y64" s="16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218" t="s">
        <v>293</v>
      </c>
      <c r="B65" s="215" t="s">
        <v>131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97">
        <f t="shared" si="17"/>
      </c>
      <c r="S65" s="95"/>
      <c r="T65" s="176">
        <f t="shared" si="18"/>
      </c>
      <c r="U65" s="177">
        <f t="shared" si="19"/>
      </c>
      <c r="V65" s="194" t="str">
        <f t="shared" si="21"/>
        <v> </v>
      </c>
      <c r="W65" s="195" t="str">
        <f t="shared" si="22"/>
        <v> </v>
      </c>
      <c r="X65" s="180">
        <f t="shared" si="20"/>
      </c>
      <c r="Y65" s="16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218" t="s">
        <v>294</v>
      </c>
      <c r="B66" s="215" t="s">
        <v>131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"/>
      <c r="R66" s="97">
        <f t="shared" si="17"/>
      </c>
      <c r="S66" s="95"/>
      <c r="T66" s="176">
        <f t="shared" si="18"/>
      </c>
      <c r="U66" s="177">
        <f t="shared" si="19"/>
      </c>
      <c r="V66" s="194" t="str">
        <f t="shared" si="21"/>
        <v> </v>
      </c>
      <c r="W66" s="195" t="str">
        <f t="shared" si="22"/>
        <v> </v>
      </c>
      <c r="X66" s="180">
        <f t="shared" si="20"/>
      </c>
      <c r="Y66" s="16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7" t="s">
        <v>405</v>
      </c>
      <c r="B67" s="217" t="s">
        <v>131</v>
      </c>
      <c r="C67" s="13"/>
      <c r="D67" s="13"/>
      <c r="E67" s="13"/>
      <c r="F67" s="13"/>
      <c r="G67" s="13"/>
      <c r="H67" s="13"/>
      <c r="I67" s="13"/>
      <c r="J67" s="13"/>
      <c r="K67" s="13">
        <v>40</v>
      </c>
      <c r="L67" s="13"/>
      <c r="M67" s="13"/>
      <c r="N67" s="13"/>
      <c r="O67" s="13"/>
      <c r="P67" s="13"/>
      <c r="Q67" s="1"/>
      <c r="R67" s="97">
        <f t="shared" si="17"/>
        <v>40</v>
      </c>
      <c r="S67" s="95"/>
      <c r="T67" s="176">
        <f t="shared" si="18"/>
        <v>40</v>
      </c>
      <c r="U67" s="177" t="str">
        <f t="shared" si="19"/>
        <v> </v>
      </c>
      <c r="V67" s="194" t="str">
        <f t="shared" si="21"/>
        <v> </v>
      </c>
      <c r="W67" s="195" t="str">
        <f t="shared" si="22"/>
        <v> </v>
      </c>
      <c r="X67" s="180">
        <f t="shared" si="20"/>
        <v>1</v>
      </c>
      <c r="Y67" s="16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21" t="s">
        <v>295</v>
      </c>
      <c r="B68" s="215" t="s">
        <v>131</v>
      </c>
      <c r="C68" s="13">
        <v>37</v>
      </c>
      <c r="D68" s="13">
        <v>48</v>
      </c>
      <c r="E68" s="13">
        <v>41</v>
      </c>
      <c r="F68" s="13">
        <v>44</v>
      </c>
      <c r="G68" s="13">
        <v>43</v>
      </c>
      <c r="H68" s="13">
        <v>48</v>
      </c>
      <c r="I68" s="13">
        <v>47</v>
      </c>
      <c r="J68" s="13">
        <v>32</v>
      </c>
      <c r="K68" s="13">
        <v>60</v>
      </c>
      <c r="L68" s="13"/>
      <c r="M68" s="13"/>
      <c r="N68" s="13"/>
      <c r="O68" s="13"/>
      <c r="P68" s="13"/>
      <c r="Q68" s="1"/>
      <c r="R68" s="97">
        <f aca="true" t="shared" si="23" ref="R68:R94">IF((COUNT(C68:P68))&lt;1,"",(AVERAGE(C68:P68)))</f>
        <v>44.44444444444444</v>
      </c>
      <c r="S68" s="95"/>
      <c r="T68" s="176">
        <f aca="true" t="shared" si="24" ref="T68:T94">IF((COUNT(C68:P68))&lt;1,"",IF(B68="F"," ",MAX(C68:P68)))</f>
        <v>60</v>
      </c>
      <c r="U68" s="177" t="str">
        <f aca="true" t="shared" si="25" ref="U68:U94">IF((COUNT(C68:P68))&lt;1,"",IF(B68="F",MAX(C68:P68)," "))</f>
        <v> </v>
      </c>
      <c r="V68" s="194">
        <f t="shared" si="21"/>
        <v>44.44444444444444</v>
      </c>
      <c r="W68" s="195" t="str">
        <f t="shared" si="22"/>
        <v> </v>
      </c>
      <c r="X68" s="180">
        <f aca="true" t="shared" si="26" ref="X68:X94">IF((COUNT(C68:P68))&lt;1,"",(COUNT(C68:P68)))</f>
        <v>9</v>
      </c>
      <c r="Y68" s="16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7" t="s">
        <v>402</v>
      </c>
      <c r="B69" s="132" t="s">
        <v>131</v>
      </c>
      <c r="C69" s="13"/>
      <c r="D69" s="13"/>
      <c r="E69" s="13"/>
      <c r="F69" s="13">
        <v>43</v>
      </c>
      <c r="G69" s="13">
        <v>38</v>
      </c>
      <c r="H69" s="13">
        <v>31</v>
      </c>
      <c r="I69" s="13"/>
      <c r="J69" s="13">
        <v>36</v>
      </c>
      <c r="K69" s="13">
        <v>40</v>
      </c>
      <c r="L69" s="13"/>
      <c r="M69" s="13"/>
      <c r="N69" s="13"/>
      <c r="O69" s="13"/>
      <c r="P69" s="13"/>
      <c r="Q69" s="1"/>
      <c r="R69" s="97">
        <f t="shared" si="23"/>
        <v>37.6</v>
      </c>
      <c r="S69" s="95"/>
      <c r="T69" s="176">
        <f t="shared" si="24"/>
        <v>43</v>
      </c>
      <c r="U69" s="177" t="str">
        <f t="shared" si="25"/>
        <v> </v>
      </c>
      <c r="V69" s="194" t="str">
        <f t="shared" si="21"/>
        <v> </v>
      </c>
      <c r="W69" s="195" t="str">
        <f t="shared" si="22"/>
        <v> </v>
      </c>
      <c r="X69" s="180">
        <f t="shared" si="26"/>
        <v>5</v>
      </c>
      <c r="Y69" s="16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7" t="s">
        <v>309</v>
      </c>
      <c r="B70" s="132" t="s">
        <v>131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"/>
      <c r="R70" s="97">
        <f t="shared" si="23"/>
      </c>
      <c r="S70" s="95"/>
      <c r="T70" s="176">
        <f t="shared" si="24"/>
      </c>
      <c r="U70" s="177">
        <f t="shared" si="25"/>
      </c>
      <c r="V70" s="194" t="str">
        <f t="shared" si="21"/>
        <v> </v>
      </c>
      <c r="W70" s="195" t="str">
        <f t="shared" si="22"/>
        <v> </v>
      </c>
      <c r="X70" s="180">
        <f t="shared" si="26"/>
      </c>
      <c r="Y70" s="16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7" t="s">
        <v>296</v>
      </c>
      <c r="B71" s="132" t="s">
        <v>131</v>
      </c>
      <c r="C71" s="13"/>
      <c r="D71" s="13">
        <v>42</v>
      </c>
      <c r="E71" s="13">
        <v>39</v>
      </c>
      <c r="F71" s="13">
        <v>37</v>
      </c>
      <c r="G71" s="13">
        <v>48</v>
      </c>
      <c r="H71" s="13">
        <v>41</v>
      </c>
      <c r="I71" s="13"/>
      <c r="J71" s="13">
        <v>33</v>
      </c>
      <c r="K71" s="13"/>
      <c r="L71" s="13"/>
      <c r="M71" s="13"/>
      <c r="N71" s="13"/>
      <c r="O71" s="13"/>
      <c r="P71" s="13"/>
      <c r="Q71" s="1"/>
      <c r="R71" s="97">
        <f t="shared" si="23"/>
        <v>40</v>
      </c>
      <c r="S71" s="95"/>
      <c r="T71" s="176">
        <f t="shared" si="24"/>
        <v>48</v>
      </c>
      <c r="U71" s="177" t="str">
        <f t="shared" si="25"/>
        <v> </v>
      </c>
      <c r="V71" s="194">
        <f t="shared" si="21"/>
        <v>40</v>
      </c>
      <c r="W71" s="195" t="str">
        <f t="shared" si="22"/>
        <v> </v>
      </c>
      <c r="X71" s="180">
        <f t="shared" si="26"/>
        <v>6</v>
      </c>
      <c r="Y71" s="16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7" t="s">
        <v>297</v>
      </c>
      <c r="B72" s="132" t="s">
        <v>131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"/>
      <c r="R72" s="97">
        <f t="shared" si="23"/>
      </c>
      <c r="S72" s="95"/>
      <c r="T72" s="176">
        <f t="shared" si="24"/>
      </c>
      <c r="U72" s="177">
        <f t="shared" si="25"/>
      </c>
      <c r="V72" s="194" t="str">
        <f t="shared" si="21"/>
        <v> </v>
      </c>
      <c r="W72" s="195" t="str">
        <f t="shared" si="22"/>
        <v> </v>
      </c>
      <c r="X72" s="180">
        <f t="shared" si="26"/>
      </c>
      <c r="Y72" s="16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7" t="s">
        <v>298</v>
      </c>
      <c r="B73" s="122" t="s">
        <v>131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"/>
      <c r="R73" s="97">
        <f t="shared" si="23"/>
      </c>
      <c r="S73" s="95"/>
      <c r="T73" s="176">
        <f t="shared" si="24"/>
      </c>
      <c r="U73" s="177">
        <f t="shared" si="25"/>
      </c>
      <c r="V73" s="194" t="str">
        <f t="shared" si="21"/>
        <v> </v>
      </c>
      <c r="W73" s="195" t="str">
        <f t="shared" si="22"/>
        <v> </v>
      </c>
      <c r="X73" s="180">
        <f t="shared" si="26"/>
      </c>
      <c r="Y73" s="16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7" t="s">
        <v>386</v>
      </c>
      <c r="B74" s="132" t="s">
        <v>131</v>
      </c>
      <c r="C74" s="13">
        <v>36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"/>
      <c r="R74" s="97">
        <f t="shared" si="23"/>
        <v>36</v>
      </c>
      <c r="S74" s="95"/>
      <c r="T74" s="176">
        <f t="shared" si="24"/>
        <v>36</v>
      </c>
      <c r="U74" s="177" t="str">
        <f t="shared" si="25"/>
        <v> </v>
      </c>
      <c r="V74" s="194" t="str">
        <f t="shared" si="21"/>
        <v> </v>
      </c>
      <c r="W74" s="195" t="str">
        <f t="shared" si="22"/>
        <v> </v>
      </c>
      <c r="X74" s="180">
        <f t="shared" si="26"/>
        <v>1</v>
      </c>
      <c r="Y74" s="16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7" t="s">
        <v>299</v>
      </c>
      <c r="B75" s="132" t="s">
        <v>131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"/>
      <c r="R75" s="97">
        <f t="shared" si="23"/>
      </c>
      <c r="S75" s="95"/>
      <c r="T75" s="176">
        <f t="shared" si="24"/>
      </c>
      <c r="U75" s="177">
        <f t="shared" si="25"/>
      </c>
      <c r="V75" s="194" t="str">
        <f t="shared" si="21"/>
        <v> </v>
      </c>
      <c r="W75" s="195" t="str">
        <f t="shared" si="22"/>
        <v> </v>
      </c>
      <c r="X75" s="180">
        <f t="shared" si="26"/>
      </c>
      <c r="Y75" s="16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17" t="s">
        <v>305</v>
      </c>
      <c r="B76" s="132" t="s">
        <v>131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"/>
      <c r="R76" s="97">
        <f t="shared" si="23"/>
      </c>
      <c r="S76" s="95"/>
      <c r="T76" s="176">
        <f t="shared" si="24"/>
      </c>
      <c r="U76" s="177">
        <f t="shared" si="25"/>
      </c>
      <c r="V76" s="194" t="str">
        <f t="shared" si="21"/>
        <v> </v>
      </c>
      <c r="W76" s="195" t="str">
        <f t="shared" si="22"/>
        <v> </v>
      </c>
      <c r="X76" s="180">
        <f t="shared" si="26"/>
      </c>
      <c r="Y76" s="16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17" t="s">
        <v>300</v>
      </c>
      <c r="B77" s="132" t="s">
        <v>131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"/>
      <c r="R77" s="97">
        <f t="shared" si="23"/>
      </c>
      <c r="S77" s="95"/>
      <c r="T77" s="176">
        <f t="shared" si="24"/>
      </c>
      <c r="U77" s="177">
        <f t="shared" si="25"/>
      </c>
      <c r="V77" s="194" t="str">
        <f t="shared" si="21"/>
        <v> </v>
      </c>
      <c r="W77" s="195" t="str">
        <f t="shared" si="22"/>
        <v> </v>
      </c>
      <c r="X77" s="180">
        <f t="shared" si="26"/>
      </c>
      <c r="Y77" s="16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7" t="s">
        <v>301</v>
      </c>
      <c r="B78" s="122" t="s">
        <v>131</v>
      </c>
      <c r="C78" s="13">
        <v>50</v>
      </c>
      <c r="D78" s="13">
        <v>37</v>
      </c>
      <c r="E78" s="13">
        <v>33</v>
      </c>
      <c r="F78" s="13">
        <v>44</v>
      </c>
      <c r="G78" s="13"/>
      <c r="H78" s="13">
        <v>39</v>
      </c>
      <c r="I78" s="13">
        <v>38</v>
      </c>
      <c r="J78" s="13"/>
      <c r="K78" s="13">
        <v>39</v>
      </c>
      <c r="L78" s="13"/>
      <c r="M78" s="13"/>
      <c r="N78" s="13"/>
      <c r="O78" s="13"/>
      <c r="P78" s="13"/>
      <c r="Q78" s="1"/>
      <c r="R78" s="97">
        <f t="shared" si="23"/>
        <v>40</v>
      </c>
      <c r="S78" s="95"/>
      <c r="T78" s="176">
        <f t="shared" si="24"/>
        <v>50</v>
      </c>
      <c r="U78" s="177" t="str">
        <f t="shared" si="25"/>
        <v> </v>
      </c>
      <c r="V78" s="194">
        <f t="shared" si="21"/>
        <v>40</v>
      </c>
      <c r="W78" s="195" t="str">
        <f t="shared" si="22"/>
        <v> </v>
      </c>
      <c r="X78" s="180">
        <f t="shared" si="26"/>
        <v>7</v>
      </c>
      <c r="Y78" s="16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17" t="s">
        <v>310</v>
      </c>
      <c r="B79" s="132" t="s">
        <v>131</v>
      </c>
      <c r="C79" s="13">
        <v>32</v>
      </c>
      <c r="D79" s="13">
        <v>37</v>
      </c>
      <c r="E79" s="13">
        <v>31</v>
      </c>
      <c r="F79" s="13"/>
      <c r="G79" s="13"/>
      <c r="H79" s="13">
        <v>37</v>
      </c>
      <c r="I79" s="13"/>
      <c r="J79" s="13">
        <v>38</v>
      </c>
      <c r="K79" s="13">
        <v>41</v>
      </c>
      <c r="L79" s="13"/>
      <c r="M79" s="13"/>
      <c r="N79" s="13"/>
      <c r="O79" s="13"/>
      <c r="P79" s="13"/>
      <c r="Q79" s="1"/>
      <c r="R79" s="97">
        <f t="shared" si="23"/>
        <v>36</v>
      </c>
      <c r="S79" s="95"/>
      <c r="T79" s="176">
        <f t="shared" si="24"/>
        <v>41</v>
      </c>
      <c r="U79" s="177" t="str">
        <f t="shared" si="25"/>
        <v> </v>
      </c>
      <c r="V79" s="194">
        <f t="shared" si="21"/>
        <v>36</v>
      </c>
      <c r="W79" s="195" t="str">
        <f t="shared" si="22"/>
        <v> </v>
      </c>
      <c r="X79" s="180">
        <f t="shared" si="26"/>
        <v>6</v>
      </c>
      <c r="Y79" s="16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17" t="s">
        <v>302</v>
      </c>
      <c r="B80" s="132" t="s">
        <v>131</v>
      </c>
      <c r="C80" s="13">
        <v>40</v>
      </c>
      <c r="D80" s="13">
        <v>34</v>
      </c>
      <c r="E80" s="13">
        <v>33</v>
      </c>
      <c r="F80" s="13"/>
      <c r="G80" s="13">
        <v>38</v>
      </c>
      <c r="H80" s="13">
        <v>29</v>
      </c>
      <c r="I80" s="13">
        <v>48</v>
      </c>
      <c r="J80" s="13">
        <v>36</v>
      </c>
      <c r="K80" s="13">
        <v>29</v>
      </c>
      <c r="L80" s="13"/>
      <c r="M80" s="13"/>
      <c r="N80" s="13"/>
      <c r="O80" s="13"/>
      <c r="P80" s="13"/>
      <c r="Q80" s="1"/>
      <c r="R80" s="97">
        <f t="shared" si="23"/>
        <v>35.875</v>
      </c>
      <c r="S80" s="95"/>
      <c r="T80" s="176">
        <f t="shared" si="24"/>
        <v>48</v>
      </c>
      <c r="U80" s="177" t="str">
        <f t="shared" si="25"/>
        <v> </v>
      </c>
      <c r="V80" s="194">
        <f t="shared" si="21"/>
        <v>35.875</v>
      </c>
      <c r="W80" s="195" t="str">
        <f t="shared" si="22"/>
        <v> </v>
      </c>
      <c r="X80" s="180">
        <f t="shared" si="26"/>
        <v>8</v>
      </c>
      <c r="Y80" s="16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17" t="s">
        <v>303</v>
      </c>
      <c r="B81" s="132" t="s">
        <v>131</v>
      </c>
      <c r="C81" s="13">
        <v>36</v>
      </c>
      <c r="D81" s="13">
        <v>32</v>
      </c>
      <c r="E81" s="13">
        <v>34</v>
      </c>
      <c r="F81" s="13">
        <v>38</v>
      </c>
      <c r="G81" s="13">
        <v>41</v>
      </c>
      <c r="H81" s="13"/>
      <c r="I81" s="13">
        <v>38</v>
      </c>
      <c r="J81" s="13">
        <v>35</v>
      </c>
      <c r="K81" s="13">
        <v>43</v>
      </c>
      <c r="L81" s="13"/>
      <c r="M81" s="13"/>
      <c r="N81" s="13"/>
      <c r="O81" s="13"/>
      <c r="P81" s="13"/>
      <c r="Q81" s="1"/>
      <c r="R81" s="97">
        <f t="shared" si="23"/>
        <v>37.125</v>
      </c>
      <c r="S81" s="95"/>
      <c r="T81" s="176">
        <f t="shared" si="24"/>
        <v>43</v>
      </c>
      <c r="U81" s="177" t="str">
        <f t="shared" si="25"/>
        <v> </v>
      </c>
      <c r="V81" s="194">
        <f t="shared" si="21"/>
        <v>37.125</v>
      </c>
      <c r="W81" s="195" t="str">
        <f t="shared" si="22"/>
        <v> </v>
      </c>
      <c r="X81" s="180">
        <f t="shared" si="26"/>
        <v>8</v>
      </c>
      <c r="Y81" s="16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17" t="s">
        <v>306</v>
      </c>
      <c r="B82" s="132" t="s">
        <v>131</v>
      </c>
      <c r="C82" s="13">
        <v>38</v>
      </c>
      <c r="D82" s="13">
        <v>41</v>
      </c>
      <c r="E82" s="13"/>
      <c r="F82" s="13">
        <v>37</v>
      </c>
      <c r="G82" s="13">
        <v>33</v>
      </c>
      <c r="H82" s="13"/>
      <c r="I82" s="13">
        <v>30</v>
      </c>
      <c r="J82" s="13"/>
      <c r="K82" s="13"/>
      <c r="L82" s="13"/>
      <c r="M82" s="13"/>
      <c r="N82" s="13"/>
      <c r="O82" s="13"/>
      <c r="P82" s="13"/>
      <c r="Q82" s="1"/>
      <c r="R82" s="97">
        <f t="shared" si="23"/>
        <v>35.8</v>
      </c>
      <c r="S82" s="95"/>
      <c r="T82" s="176">
        <f t="shared" si="24"/>
        <v>41</v>
      </c>
      <c r="U82" s="177" t="str">
        <f t="shared" si="25"/>
        <v> </v>
      </c>
      <c r="V82" s="194" t="str">
        <f t="shared" si="21"/>
        <v> </v>
      </c>
      <c r="W82" s="195" t="str">
        <f t="shared" si="22"/>
        <v> </v>
      </c>
      <c r="X82" s="180">
        <f t="shared" si="26"/>
        <v>5</v>
      </c>
      <c r="Y82" s="16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7" t="s">
        <v>397</v>
      </c>
      <c r="B83" s="132" t="s">
        <v>131</v>
      </c>
      <c r="C83" s="13"/>
      <c r="D83" s="13"/>
      <c r="E83" s="13">
        <v>40</v>
      </c>
      <c r="F83" s="13">
        <v>40</v>
      </c>
      <c r="G83" s="13">
        <v>37</v>
      </c>
      <c r="H83" s="13"/>
      <c r="I83" s="13"/>
      <c r="J83" s="13"/>
      <c r="K83" s="13"/>
      <c r="L83" s="13"/>
      <c r="M83" s="13"/>
      <c r="N83" s="13"/>
      <c r="O83" s="13"/>
      <c r="P83" s="13"/>
      <c r="Q83" s="1"/>
      <c r="R83" s="97">
        <f t="shared" si="23"/>
        <v>39</v>
      </c>
      <c r="S83" s="95"/>
      <c r="T83" s="176">
        <f t="shared" si="24"/>
        <v>40</v>
      </c>
      <c r="U83" s="177" t="str">
        <f t="shared" si="25"/>
        <v> </v>
      </c>
      <c r="V83" s="194" t="str">
        <f t="shared" si="21"/>
        <v> </v>
      </c>
      <c r="W83" s="195" t="str">
        <f t="shared" si="22"/>
        <v> </v>
      </c>
      <c r="X83" s="180">
        <f t="shared" si="26"/>
        <v>3</v>
      </c>
      <c r="Y83" s="16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5" thickBot="1">
      <c r="A84" s="17" t="s">
        <v>307</v>
      </c>
      <c r="B84" s="132" t="s">
        <v>131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"/>
      <c r="R84" s="97">
        <f t="shared" si="23"/>
      </c>
      <c r="S84" s="95"/>
      <c r="T84" s="176">
        <f t="shared" si="24"/>
      </c>
      <c r="U84" s="177">
        <f t="shared" si="25"/>
      </c>
      <c r="V84" s="194" t="str">
        <f t="shared" si="21"/>
        <v> </v>
      </c>
      <c r="W84" s="195" t="str">
        <f t="shared" si="22"/>
        <v> </v>
      </c>
      <c r="X84" s="180">
        <f t="shared" si="26"/>
      </c>
      <c r="Y84" s="16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hidden="1">
      <c r="A85" s="1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"/>
      <c r="R85" s="97">
        <f t="shared" si="23"/>
      </c>
      <c r="S85" s="95"/>
      <c r="T85" s="176">
        <f t="shared" si="24"/>
      </c>
      <c r="U85" s="177">
        <f t="shared" si="25"/>
      </c>
      <c r="V85" s="194" t="str">
        <f t="shared" si="21"/>
        <v> </v>
      </c>
      <c r="W85" s="195" t="str">
        <f t="shared" si="22"/>
        <v> </v>
      </c>
      <c r="X85" s="180">
        <f t="shared" si="26"/>
      </c>
      <c r="Y85" s="16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hidden="1">
      <c r="A86" s="1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"/>
      <c r="R86" s="97">
        <f t="shared" si="23"/>
      </c>
      <c r="S86" s="95"/>
      <c r="T86" s="176">
        <f t="shared" si="24"/>
      </c>
      <c r="U86" s="177">
        <f t="shared" si="25"/>
      </c>
      <c r="V86" s="194" t="str">
        <f t="shared" si="21"/>
        <v> </v>
      </c>
      <c r="W86" s="195" t="str">
        <f t="shared" si="22"/>
        <v> </v>
      </c>
      <c r="X86" s="180">
        <f t="shared" si="26"/>
      </c>
      <c r="Y86" s="16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hidden="1">
      <c r="A87" s="1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"/>
      <c r="R87" s="97">
        <f t="shared" si="23"/>
      </c>
      <c r="S87" s="95"/>
      <c r="T87" s="176">
        <f t="shared" si="24"/>
      </c>
      <c r="U87" s="177">
        <f t="shared" si="25"/>
      </c>
      <c r="V87" s="194" t="str">
        <f t="shared" si="21"/>
        <v> </v>
      </c>
      <c r="W87" s="195" t="str">
        <f t="shared" si="22"/>
        <v> </v>
      </c>
      <c r="X87" s="180">
        <f t="shared" si="26"/>
      </c>
      <c r="Y87" s="16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hidden="1">
      <c r="A88" s="1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"/>
      <c r="R88" s="97">
        <f t="shared" si="23"/>
      </c>
      <c r="S88" s="95"/>
      <c r="T88" s="176">
        <f t="shared" si="24"/>
      </c>
      <c r="U88" s="177">
        <f t="shared" si="25"/>
      </c>
      <c r="V88" s="194" t="str">
        <f t="shared" si="21"/>
        <v> </v>
      </c>
      <c r="W88" s="195" t="str">
        <f t="shared" si="22"/>
        <v> </v>
      </c>
      <c r="X88" s="180">
        <f t="shared" si="26"/>
      </c>
      <c r="Y88" s="16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hidden="1">
      <c r="A89" s="1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"/>
      <c r="R89" s="97">
        <f t="shared" si="23"/>
      </c>
      <c r="S89" s="95"/>
      <c r="T89" s="176">
        <f t="shared" si="24"/>
      </c>
      <c r="U89" s="177">
        <f t="shared" si="25"/>
      </c>
      <c r="V89" s="194" t="str">
        <f t="shared" si="21"/>
        <v> </v>
      </c>
      <c r="W89" s="195" t="str">
        <f t="shared" si="22"/>
        <v> </v>
      </c>
      <c r="X89" s="180">
        <f t="shared" si="26"/>
      </c>
      <c r="Y89" s="16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hidden="1">
      <c r="A90" s="1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"/>
      <c r="R90" s="97">
        <f t="shared" si="23"/>
      </c>
      <c r="S90" s="95"/>
      <c r="T90" s="176">
        <f t="shared" si="24"/>
      </c>
      <c r="U90" s="177">
        <f t="shared" si="25"/>
      </c>
      <c r="V90" s="194" t="str">
        <f t="shared" si="21"/>
        <v> </v>
      </c>
      <c r="W90" s="195" t="str">
        <f t="shared" si="22"/>
        <v> </v>
      </c>
      <c r="X90" s="180">
        <f t="shared" si="26"/>
      </c>
      <c r="Y90" s="16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hidden="1">
      <c r="A91" s="1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"/>
      <c r="R91" s="97">
        <f t="shared" si="23"/>
      </c>
      <c r="S91" s="95"/>
      <c r="T91" s="176">
        <f t="shared" si="24"/>
      </c>
      <c r="U91" s="177">
        <f t="shared" si="25"/>
      </c>
      <c r="V91" s="194" t="str">
        <f t="shared" si="21"/>
        <v> </v>
      </c>
      <c r="W91" s="195" t="str">
        <f t="shared" si="22"/>
        <v> </v>
      </c>
      <c r="X91" s="180">
        <f t="shared" si="26"/>
      </c>
      <c r="Y91" s="16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hidden="1">
      <c r="A92" s="1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"/>
      <c r="R92" s="97">
        <f t="shared" si="23"/>
      </c>
      <c r="S92" s="95"/>
      <c r="T92" s="176">
        <f t="shared" si="24"/>
      </c>
      <c r="U92" s="177">
        <f t="shared" si="25"/>
      </c>
      <c r="V92" s="194" t="str">
        <f t="shared" si="21"/>
        <v> </v>
      </c>
      <c r="W92" s="195" t="str">
        <f t="shared" si="22"/>
        <v> </v>
      </c>
      <c r="X92" s="180">
        <f t="shared" si="26"/>
      </c>
      <c r="Y92" s="16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hidden="1">
      <c r="A93" s="1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"/>
      <c r="R93" s="97">
        <f t="shared" si="23"/>
      </c>
      <c r="S93" s="95"/>
      <c r="T93" s="176">
        <f t="shared" si="24"/>
      </c>
      <c r="U93" s="177">
        <f t="shared" si="25"/>
      </c>
      <c r="V93" s="194" t="str">
        <f t="shared" si="21"/>
        <v> </v>
      </c>
      <c r="W93" s="195" t="str">
        <f t="shared" si="22"/>
        <v> </v>
      </c>
      <c r="X93" s="180">
        <f t="shared" si="26"/>
      </c>
      <c r="Y93" s="16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3.5" hidden="1" thickBot="1">
      <c r="A94" s="1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"/>
      <c r="R94" s="97">
        <f t="shared" si="23"/>
      </c>
      <c r="S94" s="95"/>
      <c r="T94" s="185">
        <f t="shared" si="24"/>
      </c>
      <c r="U94" s="186">
        <f t="shared" si="25"/>
      </c>
      <c r="V94" s="194" t="str">
        <f t="shared" si="21"/>
        <v> </v>
      </c>
      <c r="W94" s="195" t="str">
        <f t="shared" si="22"/>
        <v> </v>
      </c>
      <c r="X94" s="180">
        <f t="shared" si="26"/>
      </c>
      <c r="Y94" s="16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3.5" thickBot="1">
      <c r="A95" s="1"/>
      <c r="B95" s="5"/>
      <c r="C95" s="237">
        <f>IF(SUM(C56:C94)=0,"",SUM(C56:C94))+10</f>
        <v>428</v>
      </c>
      <c r="D95" s="7">
        <f aca="true" t="shared" si="27" ref="D95:P95">IF(SUM(D56:D94)=0,"",SUM(D56:D94))</f>
        <v>403</v>
      </c>
      <c r="E95" s="130">
        <f>IF(SUM(E56:E94)=0,"",SUM(E56:E94))</f>
        <v>387</v>
      </c>
      <c r="F95" s="130">
        <f>IF(SUM(F56:F94)=0,"",SUM(F56:F94))</f>
        <v>408</v>
      </c>
      <c r="G95" s="7">
        <f t="shared" si="27"/>
        <v>405</v>
      </c>
      <c r="H95" s="7">
        <f t="shared" si="27"/>
        <v>389</v>
      </c>
      <c r="I95" s="130">
        <f>IF(SUM(I56:I94)=0,"",SUM(I56:I94))</f>
        <v>411</v>
      </c>
      <c r="J95" s="7">
        <f t="shared" si="27"/>
        <v>367</v>
      </c>
      <c r="K95" s="237">
        <f>IF(SUM(K56:K94)=0,"",SUM(K56:K94))-2</f>
        <v>407</v>
      </c>
      <c r="L95" s="7">
        <f t="shared" si="27"/>
      </c>
      <c r="M95" s="130">
        <f t="shared" si="27"/>
      </c>
      <c r="N95" s="7">
        <f t="shared" si="27"/>
      </c>
      <c r="O95" s="7">
        <f t="shared" si="27"/>
      </c>
      <c r="P95" s="7">
        <f t="shared" si="27"/>
      </c>
      <c r="Q95" s="1"/>
      <c r="R95" s="20">
        <f>IF((COUNT(C95:P95))&lt;1,"",(AVERAGE(C95:P95)))</f>
        <v>400.55555555555554</v>
      </c>
      <c r="S95" s="21"/>
      <c r="T95" s="22">
        <f>IF(SUM(T56:T94)&lt;1,"",MAX(T56:T94))</f>
        <v>60</v>
      </c>
      <c r="U95" s="22">
        <f>IF(SUM(U56:U94)&lt;1,"",MAX(U56:U94))</f>
        <v>42</v>
      </c>
      <c r="V95" s="20">
        <f>IF(SUM(V56:V94)&lt;1,"",MAX(V56:V94))</f>
        <v>46</v>
      </c>
      <c r="W95" s="20">
        <f>IF(SUM(W56:W94)&lt;1,"",MAX(W56:W94))</f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" t="s">
        <v>62</v>
      </c>
      <c r="B97" s="1"/>
      <c r="C97" s="14">
        <f>Trackers!C43</f>
        <v>390</v>
      </c>
      <c r="D97" s="14">
        <f>'Badsey Lads'!D43</f>
        <v>427</v>
      </c>
      <c r="E97" s="14">
        <f>'Team Phoenix'!E43</f>
        <v>357</v>
      </c>
      <c r="F97" s="14">
        <f>'Badsey Reckers'!E43</f>
        <v>427</v>
      </c>
      <c r="G97" s="14">
        <f>'Odds &amp; Sods'!F43</f>
        <v>404</v>
      </c>
      <c r="H97" s="14">
        <f>Nomads!H43</f>
        <v>409</v>
      </c>
      <c r="I97" s="14">
        <f>Goodalls!I43</f>
        <v>437</v>
      </c>
      <c r="J97" s="14">
        <f>'Wickhamford Sports'!J43</f>
        <v>405</v>
      </c>
      <c r="K97" s="14">
        <f>Kingfishers!K43</f>
        <v>432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8" ref="D99:M99">IF(ISNUMBER(D95),IF(ISNUMBER(D97),IF(D95&gt;D97,"Won",IF(D95=D97,"Draw","Lost")),"Error"),IF(ISNUMBER(D97),"Error",IF(D95="",IF(ISTEXT(D97),"",""),"Awarded Awy")))</f>
        <v>Lost</v>
      </c>
      <c r="E99" s="108" t="str">
        <f t="shared" si="28"/>
        <v>Won</v>
      </c>
      <c r="F99" s="108" t="str">
        <f t="shared" si="28"/>
        <v>Lost</v>
      </c>
      <c r="G99" s="108" t="str">
        <f t="shared" si="28"/>
        <v>Won</v>
      </c>
      <c r="H99" s="108" t="str">
        <f t="shared" si="28"/>
        <v>Lost</v>
      </c>
      <c r="I99" s="108" t="str">
        <f t="shared" si="28"/>
        <v>Lost</v>
      </c>
      <c r="J99" s="108" t="str">
        <f t="shared" si="28"/>
        <v>Lost</v>
      </c>
      <c r="K99" s="108" t="str">
        <f t="shared" si="28"/>
        <v>Lost</v>
      </c>
      <c r="L99" s="108">
        <f t="shared" si="28"/>
      </c>
      <c r="M99" s="108">
        <f t="shared" si="28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3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6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1" t="s">
        <v>64</v>
      </c>
      <c r="B100" s="1"/>
      <c r="C100" s="108">
        <v>5</v>
      </c>
      <c r="D100" s="108">
        <v>2</v>
      </c>
      <c r="E100" s="108">
        <v>5</v>
      </c>
      <c r="F100" s="108">
        <v>1</v>
      </c>
      <c r="G100" s="108">
        <v>3</v>
      </c>
      <c r="H100" s="108">
        <v>1</v>
      </c>
      <c r="I100" s="108">
        <v>3</v>
      </c>
      <c r="J100" s="108">
        <v>1</v>
      </c>
      <c r="K100" s="108">
        <v>1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22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1" t="s">
        <v>4</v>
      </c>
      <c r="B101" s="1"/>
      <c r="C101" s="108"/>
      <c r="D101" s="108">
        <v>1</v>
      </c>
      <c r="E101" s="108"/>
      <c r="F101" s="108">
        <v>1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2</v>
      </c>
      <c r="T101" s="1" t="s">
        <v>8</v>
      </c>
      <c r="U101" s="5">
        <f>(COUNT(C97:P97)*6)-(S100+S101)</f>
        <v>30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1" t="s">
        <v>30</v>
      </c>
      <c r="B103" s="1"/>
      <c r="C103" s="108">
        <f aca="true" t="shared" si="29" ref="C103:P103">IF(C99="","",IF(C99="Awarded Hme",12,IF(C99="Awarded Awy",0,IF(C99="Won",6,IF(C99="Draw",3,0))+C100+(C101/2)-C102)))</f>
        <v>11</v>
      </c>
      <c r="D103" s="108">
        <f t="shared" si="29"/>
        <v>2.5</v>
      </c>
      <c r="E103" s="108">
        <f t="shared" si="29"/>
        <v>11</v>
      </c>
      <c r="F103" s="108">
        <f t="shared" si="29"/>
        <v>1.5</v>
      </c>
      <c r="G103" s="108">
        <f t="shared" si="29"/>
        <v>9</v>
      </c>
      <c r="H103" s="108">
        <f t="shared" si="29"/>
        <v>1</v>
      </c>
      <c r="I103" s="108">
        <f t="shared" si="29"/>
        <v>3</v>
      </c>
      <c r="J103" s="108">
        <f t="shared" si="29"/>
        <v>1</v>
      </c>
      <c r="K103" s="108">
        <f t="shared" si="29"/>
        <v>1</v>
      </c>
      <c r="L103" s="108">
        <f t="shared" si="29"/>
      </c>
      <c r="M103" s="108">
        <f t="shared" si="29"/>
      </c>
      <c r="N103" s="108">
        <f t="shared" si="29"/>
      </c>
      <c r="O103" s="108">
        <f t="shared" si="29"/>
      </c>
      <c r="P103" s="108">
        <f t="shared" si="29"/>
      </c>
      <c r="Q103" s="1"/>
      <c r="R103" s="1" t="s">
        <v>30</v>
      </c>
      <c r="S103" s="5">
        <f>SUM(C103:P103)</f>
        <v>41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3.5" thickBot="1">
      <c r="A108" s="1"/>
      <c r="B108" s="1"/>
      <c r="C108" s="1" t="s">
        <v>31</v>
      </c>
      <c r="D108" s="5">
        <f>S47+S99</f>
        <v>8</v>
      </c>
      <c r="E108" s="1" t="s">
        <v>19</v>
      </c>
      <c r="F108" s="5">
        <f>U47+U99</f>
        <v>0</v>
      </c>
      <c r="G108" s="1" t="s">
        <v>25</v>
      </c>
      <c r="H108" s="5">
        <f>W47+W99</f>
        <v>10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3.5" thickBot="1">
      <c r="A109" s="1"/>
      <c r="B109" s="1"/>
      <c r="C109" s="1" t="s">
        <v>64</v>
      </c>
      <c r="D109" s="5">
        <f>S48+S100</f>
        <v>49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60</v>
      </c>
      <c r="U109" s="22">
        <f>IF(ISNUMBER(U43),MAX(U43,U95),IF(ISNUMBER(U95),MAX(U43,U95),""))</f>
        <v>45</v>
      </c>
      <c r="V109" s="20">
        <f>Z43</f>
        <v>45.214285714285715</v>
      </c>
      <c r="W109" s="20">
        <f>AA43</f>
        <v>38.54545454545455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3.5" thickBot="1">
      <c r="A110" s="1"/>
      <c r="B110" s="1"/>
      <c r="C110" s="1" t="s">
        <v>4</v>
      </c>
      <c r="D110" s="5">
        <f>S49+S101</f>
        <v>4</v>
      </c>
      <c r="E110" s="1" t="s">
        <v>26</v>
      </c>
      <c r="F110" s="5">
        <f>U49+U101</f>
        <v>55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45.214285714285715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1"/>
      <c r="B112" s="1"/>
      <c r="C112" s="1" t="s">
        <v>30</v>
      </c>
      <c r="D112" s="5">
        <f>S51+S103</f>
        <v>99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56:B70 B79:B94 B4:B42">
    <cfRule type="cellIs" priority="7" dxfId="367" operator="equal" stopIfTrue="1">
      <formula>"F"</formula>
    </cfRule>
    <cfRule type="cellIs" priority="8" dxfId="368" operator="equal" stopIfTrue="1">
      <formula>"M"</formula>
    </cfRule>
  </conditionalFormatting>
  <conditionalFormatting sqref="O99:P99 C47:P47">
    <cfRule type="cellIs" priority="9" dxfId="13" operator="equal" stopIfTrue="1">
      <formula>"Won"</formula>
    </cfRule>
  </conditionalFormatting>
  <conditionalFormatting sqref="C99:N99">
    <cfRule type="cellIs" priority="6" dxfId="13" operator="equal" stopIfTrue="1">
      <formula>"Won"</formula>
    </cfRule>
  </conditionalFormatting>
  <conditionalFormatting sqref="V4:V42">
    <cfRule type="expression" priority="934" dxfId="7" stopIfTrue="1">
      <formula>$V4=MAX($V$4:$V$42)</formula>
    </cfRule>
  </conditionalFormatting>
  <conditionalFormatting sqref="W4:W42">
    <cfRule type="expression" priority="936" dxfId="6" stopIfTrue="1">
      <formula>$W4=MAX($W$4:$W$42)</formula>
    </cfRule>
  </conditionalFormatting>
  <conditionalFormatting sqref="Y4:Y42">
    <cfRule type="expression" priority="938" dxfId="23" stopIfTrue="1">
      <formula>$Y4=MAX($Y$4:$Y$42)</formula>
    </cfRule>
  </conditionalFormatting>
  <conditionalFormatting sqref="R4:S42 C4:P42">
    <cfRule type="cellIs" priority="941" dxfId="12" operator="lessThan" stopIfTrue="1">
      <formula>1</formula>
    </cfRule>
    <cfRule type="expression" priority="942" dxfId="6" stopIfTrue="1">
      <formula>IF($B4="F",(C4=MAX(C$4:C$42)))</formula>
    </cfRule>
    <cfRule type="expression" priority="943" dxfId="9" stopIfTrue="1">
      <formula>IF(OR($B4="M",$B4=""),(C4=MAX(C$4:C$42)))</formula>
    </cfRule>
  </conditionalFormatting>
  <conditionalFormatting sqref="Z4:Z42">
    <cfRule type="expression" priority="953" dxfId="10" stopIfTrue="1">
      <formula>$Z4=MAX($Z$4:$Z$42)</formula>
    </cfRule>
  </conditionalFormatting>
  <conditionalFormatting sqref="AA4:AA42">
    <cfRule type="expression" priority="955" dxfId="11" stopIfTrue="1">
      <formula>$AA4=MAX($AA$4:$AA$42)</formula>
    </cfRule>
  </conditionalFormatting>
  <conditionalFormatting sqref="V56:V94">
    <cfRule type="expression" priority="976" dxfId="7" stopIfTrue="1">
      <formula>$V56=MAX($V$56:$V$94)</formula>
    </cfRule>
  </conditionalFormatting>
  <conditionalFormatting sqref="W56:W94">
    <cfRule type="expression" priority="978" dxfId="6" stopIfTrue="1">
      <formula>$W56=MAX($W$56:$W$94)</formula>
    </cfRule>
  </conditionalFormatting>
  <conditionalFormatting sqref="R56:R94 C56:P94">
    <cfRule type="cellIs" priority="980" dxfId="12" operator="lessThan" stopIfTrue="1">
      <formula>1</formula>
    </cfRule>
    <cfRule type="expression" priority="981" dxfId="6" stopIfTrue="1">
      <formula>IF($B56="F",(C56=MAX(C$56:C$94)))</formula>
    </cfRule>
    <cfRule type="expression" priority="982" dxfId="9" stopIfTrue="1">
      <formula>IF(OR($B56="M",$B56=""),(C56=MAX(C$56:C$94)))</formula>
    </cfRule>
  </conditionalFormatting>
  <conditionalFormatting sqref="T4:T42 T56:T94">
    <cfRule type="expression" priority="992" dxfId="15" stopIfTrue="1">
      <formula>$T4=MAX($T$4:$T$42,$T$56:$T$94)</formula>
    </cfRule>
  </conditionalFormatting>
  <conditionalFormatting sqref="U4:U42 U56:U94">
    <cfRule type="expression" priority="995" dxfId="11" stopIfTrue="1">
      <formula>$U4=MAX($U$4:$U$42,$U$56:$U$94)</formula>
    </cfRule>
  </conditionalFormatting>
  <conditionalFormatting sqref="A4:A42">
    <cfRule type="expression" priority="998" dxfId="0" stopIfTrue="1">
      <formula>(OR($T4=MAX($T$4:$T$42,$T$56:$T$94),$U4=MAX($U$4:$U$42,$U$56:$U$94)))</formula>
    </cfRule>
    <cfRule type="expression" priority="999" dxfId="0" stopIfTrue="1">
      <formula>(OR($V4=MAX($V$56:$V$94),$W4=MAX($W$56:$W$94)))</formula>
    </cfRule>
    <cfRule type="expression" priority="1000" dxfId="0" stopIfTrue="1">
      <formula>($Y4=MAX($Y$4:$Y$42))</formula>
    </cfRule>
  </conditionalFormatting>
  <conditionalFormatting sqref="A56:A94">
    <cfRule type="expression" priority="1001" dxfId="0" stopIfTrue="1">
      <formula>(OR($T56=MAX($T$4:$T$42,$T$56:$T$94),$U56=MAX($U$4:$U$42,$U$56:$U$94)))</formula>
    </cfRule>
    <cfRule type="expression" priority="1002" dxfId="0" stopIfTrue="1">
      <formula>(OR($V56=MAX($V$56:$V$94),$W56=MAX($W$56:$W$94)))</formula>
    </cfRule>
    <cfRule type="expression" priority="1003" dxfId="0" stopIfTrue="1">
      <formula>(#REF!=MAX($Y$4:$Y$42))</formula>
    </cfRule>
  </conditionalFormatting>
  <conditionalFormatting sqref="B71:B78">
    <cfRule type="cellIs" priority="4" dxfId="367" operator="equal" stopIfTrue="1">
      <formula>"F"</formula>
    </cfRule>
    <cfRule type="cellIs" priority="5" dxfId="368" operator="equal" stopIfTrue="1">
      <formula>"M"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0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F51:F53 C51:C53 B43:B53 C46 Q43:X48 E51:E53 D51:D53 D46 G51:G53 E46:G46 A95:B103 C98:H98 H51:H53 J43:P44 I46 I51:I53 J51:P53 C103:P103 B55 J98 K46 M46:P46 O47:P47 Q50:X53 Q49:T49 V49:X49 C44:I44 L98:P98 J95 N95:P95 C96:P96 N50:P50 N102:P102 Q95:X103 Q68:U70 Q20:R21 Q16:R19 T16:U19 Q55 S55:X55 Q54 S54:X54 T20:U21 Q30:Q42 Q79:Q94 S81:U94 X16:X19 X20:X21 X68:X70 S79:S80 L95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E118"/>
  <sheetViews>
    <sheetView zoomScale="75" zoomScaleNormal="75" workbookViewId="0" topLeftCell="A56">
      <selection activeCell="K99" sqref="K99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1" ht="18" thickBot="1">
      <c r="A1" s="244" t="str">
        <f ca="1">+RIGHT(CELL("filename",A1),LEN(CELL("filename",A1))-FIND("]",CELL("filename",A1)))&amp;" Home"</f>
        <v>Team Phoenix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  <c r="AC1" s="1"/>
      <c r="AD1" s="1"/>
      <c r="AE1" s="1"/>
    </row>
    <row r="2" spans="1:31" ht="13.5" thickBot="1">
      <c r="A2" s="167" t="s">
        <v>110</v>
      </c>
      <c r="B2" s="161" t="s">
        <v>79</v>
      </c>
      <c r="C2" s="206">
        <v>45190</v>
      </c>
      <c r="D2" s="206">
        <v>45204</v>
      </c>
      <c r="E2" s="206">
        <v>45225</v>
      </c>
      <c r="F2" s="206">
        <v>45246</v>
      </c>
      <c r="G2" s="206">
        <v>45253</v>
      </c>
      <c r="H2" s="206">
        <v>45309</v>
      </c>
      <c r="I2" s="206">
        <v>45330</v>
      </c>
      <c r="J2" s="206">
        <v>45344</v>
      </c>
      <c r="K2" s="206">
        <v>45372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  <c r="AC2" s="1"/>
      <c r="AD2" s="1"/>
      <c r="AE2" s="1"/>
    </row>
    <row r="3" spans="1:31" ht="13.5" thickBot="1">
      <c r="A3" s="162" t="str">
        <f ca="1">+RIGHT(CELL("filename",A1),LEN(CELL("filename",A1))-FIND("]",CELL("filename",A1)))</f>
        <v>Team Phoenix</v>
      </c>
      <c r="B3" s="7" t="s">
        <v>10</v>
      </c>
      <c r="C3" s="207" t="s">
        <v>121</v>
      </c>
      <c r="D3" s="207" t="s">
        <v>395</v>
      </c>
      <c r="E3" s="207" t="s">
        <v>125</v>
      </c>
      <c r="F3" s="207" t="s">
        <v>375</v>
      </c>
      <c r="G3" s="207" t="s">
        <v>124</v>
      </c>
      <c r="H3" s="207" t="s">
        <v>127</v>
      </c>
      <c r="I3" s="207" t="s">
        <v>374</v>
      </c>
      <c r="J3" s="207" t="s">
        <v>128</v>
      </c>
      <c r="K3" s="207" t="s">
        <v>120</v>
      </c>
      <c r="L3" s="7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  <c r="AE3" s="1"/>
    </row>
    <row r="4" spans="1:31" ht="12.75">
      <c r="A4" s="221" t="s">
        <v>394</v>
      </c>
      <c r="B4" s="132" t="s">
        <v>131</v>
      </c>
      <c r="C4" s="222"/>
      <c r="D4" s="13">
        <v>41</v>
      </c>
      <c r="E4" s="13">
        <v>38</v>
      </c>
      <c r="F4" s="13"/>
      <c r="G4" s="210">
        <v>42</v>
      </c>
      <c r="H4" s="13"/>
      <c r="I4" s="13">
        <v>37</v>
      </c>
      <c r="J4" s="13">
        <v>49</v>
      </c>
      <c r="K4" s="13">
        <v>37</v>
      </c>
      <c r="L4" s="14"/>
      <c r="M4" s="14"/>
      <c r="N4" s="14"/>
      <c r="O4" s="14"/>
      <c r="P4" s="14"/>
      <c r="Q4" s="1"/>
      <c r="R4" s="101">
        <f>IF((COUNT(C4:P4))&lt;1,"",(AVERAGE(C4:P4)))</f>
        <v>40.666666666666664</v>
      </c>
      <c r="S4" s="39">
        <f aca="true" t="shared" si="0" ref="S4:S22">IF((COUNT(C4:P4,C56:P56))&lt;1,"",(AVERAGE(C4:P4,C56:P56)))</f>
        <v>41.9</v>
      </c>
      <c r="T4" s="168">
        <f>IF((COUNT(C4:P4))&lt;1,"",IF(B4="F"," ",MAX(C4:P4)))</f>
        <v>49</v>
      </c>
      <c r="U4" s="169" t="str">
        <f>IF((COUNT(C4:P4))&lt;1,"",IF(B4="F",MAX(C4:P4)," "))</f>
        <v> </v>
      </c>
      <c r="V4" s="170">
        <f>IF(B4="F"," ",IF(COUNTA(C4:P4)&gt;=6,R4," "))</f>
        <v>40.666666666666664</v>
      </c>
      <c r="W4" s="171" t="str">
        <f>IF(B4="F",IF(COUNTA(C4:P4)&gt;=6,R4," ")," ")</f>
        <v> </v>
      </c>
      <c r="X4" s="172">
        <f>IF((COUNT(C4:P4))&lt;1,"",(COUNT(C4:P4)))</f>
        <v>6</v>
      </c>
      <c r="Y4" s="173">
        <f>IF((COUNT(C4:P4,C56:P56))&lt;6,"",(AVERAGE(C4:P4,C56:P56)))</f>
        <v>41.9</v>
      </c>
      <c r="Z4" s="175">
        <f>IF(B4="F","",Y4)</f>
        <v>41.9</v>
      </c>
      <c r="AA4" s="173">
        <f>IF(B4="F",Y4,"")</f>
      </c>
      <c r="AB4" s="1"/>
      <c r="AC4" s="1"/>
      <c r="AD4" s="1"/>
      <c r="AE4" s="1"/>
    </row>
    <row r="5" spans="1:31" ht="12.75">
      <c r="A5" s="216" t="s">
        <v>312</v>
      </c>
      <c r="B5" s="217" t="s">
        <v>35</v>
      </c>
      <c r="C5" s="57"/>
      <c r="D5" s="14"/>
      <c r="E5" s="14">
        <v>32</v>
      </c>
      <c r="F5" s="14">
        <v>35</v>
      </c>
      <c r="G5" s="14">
        <v>31</v>
      </c>
      <c r="H5" s="14">
        <v>45</v>
      </c>
      <c r="I5" s="14">
        <v>40</v>
      </c>
      <c r="J5" s="14">
        <v>36</v>
      </c>
      <c r="K5" s="14">
        <v>38</v>
      </c>
      <c r="L5" s="14"/>
      <c r="M5" s="14"/>
      <c r="N5" s="14"/>
      <c r="O5" s="14"/>
      <c r="P5" s="14"/>
      <c r="Q5" s="1"/>
      <c r="R5" s="102">
        <f aca="true" t="shared" si="1" ref="R5:R42">IF((COUNT(C5:P5))&lt;1,"",(AVERAGE(C5:P5)))</f>
        <v>36.714285714285715</v>
      </c>
      <c r="S5" s="39">
        <f t="shared" si="0"/>
        <v>37.142857142857146</v>
      </c>
      <c r="T5" s="176" t="str">
        <f aca="true" t="shared" si="2" ref="T5:T42">IF((COUNT(C5:P5))&lt;1,"",IF(B5="F"," ",MAX(C5:P5)))</f>
        <v> </v>
      </c>
      <c r="U5" s="177">
        <f aca="true" t="shared" si="3" ref="U5:U42">IF((COUNT(C5:P5))&lt;1,"",IF(B5="F",MAX(C5:P5)," "))</f>
        <v>45</v>
      </c>
      <c r="V5" s="178" t="str">
        <f>IF(B5="F"," ",IF(COUNTA(C5:P5)&gt;=6,R5," "))</f>
        <v> </v>
      </c>
      <c r="W5" s="179">
        <f>IF(B5="F",IF(COUNTA(C5:P5)&gt;=6,R5," ")," ")</f>
        <v>36.714285714285715</v>
      </c>
      <c r="X5" s="180">
        <f aca="true" t="shared" si="4" ref="X5:X42">IF((COUNT(C5:P5))&lt;1,"",(COUNT(C5:P5)))</f>
        <v>7</v>
      </c>
      <c r="Y5" s="181">
        <f>IF((COUNT(C5:P5,C57:P57))&lt;6,"",(AVERAGE(C5:P5,C57:P57)))</f>
        <v>37.142857142857146</v>
      </c>
      <c r="Z5" s="183">
        <f aca="true" t="shared" si="5" ref="Z5:Z42">IF(B5="F","",Y5)</f>
      </c>
      <c r="AA5" s="181">
        <f aca="true" t="shared" si="6" ref="AA5:AA42">IF(B5="F",Y5,"")</f>
        <v>37.142857142857146</v>
      </c>
      <c r="AB5" s="1"/>
      <c r="AC5" s="1"/>
      <c r="AD5" s="1"/>
      <c r="AE5" s="1"/>
    </row>
    <row r="6" spans="1:31" ht="12.75">
      <c r="A6" s="216" t="s">
        <v>323</v>
      </c>
      <c r="B6" s="217" t="s">
        <v>131</v>
      </c>
      <c r="C6" s="5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 t="shared" si="1"/>
      </c>
      <c r="S6" s="39">
        <f t="shared" si="0"/>
      </c>
      <c r="T6" s="176">
        <f t="shared" si="2"/>
      </c>
      <c r="U6" s="177">
        <f t="shared" si="3"/>
      </c>
      <c r="V6" s="178" t="str">
        <f aca="true" t="shared" si="7" ref="V6:V42">IF(B6="F"," ",IF(COUNTA(C6:P6)&gt;=6,R6," "))</f>
        <v> </v>
      </c>
      <c r="W6" s="179" t="str">
        <f aca="true" t="shared" si="8" ref="W6:W42">IF(B6="F",IF(COUNTA(C6:P6)&gt;=6,R6," ")," ")</f>
        <v> </v>
      </c>
      <c r="X6" s="180">
        <f t="shared" si="4"/>
      </c>
      <c r="Y6" s="181">
        <f aca="true" t="shared" si="9" ref="Y6:Y42">IF((COUNT(C6:P6,C58:P58))&lt;6,"",(AVERAGE(C6:P6,C58:P58)))</f>
      </c>
      <c r="Z6" s="183">
        <f t="shared" si="5"/>
      </c>
      <c r="AA6" s="181">
        <f t="shared" si="6"/>
      </c>
      <c r="AB6" s="1"/>
      <c r="AC6" s="1"/>
      <c r="AD6" s="1"/>
      <c r="AE6" s="1"/>
    </row>
    <row r="7" spans="1:31" ht="12.75">
      <c r="A7" s="218" t="s">
        <v>317</v>
      </c>
      <c r="B7" s="215" t="s">
        <v>131</v>
      </c>
      <c r="C7" s="57">
        <v>42</v>
      </c>
      <c r="D7" s="14"/>
      <c r="E7" s="14">
        <v>33</v>
      </c>
      <c r="F7" s="14">
        <v>39</v>
      </c>
      <c r="G7" s="14">
        <v>57</v>
      </c>
      <c r="H7" s="14">
        <v>39</v>
      </c>
      <c r="I7" s="14">
        <v>40</v>
      </c>
      <c r="J7" s="14">
        <v>42</v>
      </c>
      <c r="K7" s="14"/>
      <c r="L7" s="14"/>
      <c r="M7" s="14"/>
      <c r="N7" s="14"/>
      <c r="O7" s="14"/>
      <c r="P7" s="14"/>
      <c r="Q7" s="1"/>
      <c r="R7" s="102">
        <f t="shared" si="1"/>
        <v>41.714285714285715</v>
      </c>
      <c r="S7" s="39">
        <f t="shared" si="0"/>
        <v>42.25</v>
      </c>
      <c r="T7" s="176">
        <f t="shared" si="2"/>
        <v>57</v>
      </c>
      <c r="U7" s="177" t="str">
        <f t="shared" si="3"/>
        <v> </v>
      </c>
      <c r="V7" s="178">
        <f t="shared" si="7"/>
        <v>41.714285714285715</v>
      </c>
      <c r="W7" s="179" t="str">
        <f t="shared" si="8"/>
        <v> </v>
      </c>
      <c r="X7" s="180">
        <f t="shared" si="4"/>
        <v>7</v>
      </c>
      <c r="Y7" s="181">
        <f t="shared" si="9"/>
        <v>42.25</v>
      </c>
      <c r="Z7" s="183">
        <f t="shared" si="5"/>
        <v>42.25</v>
      </c>
      <c r="AA7" s="181">
        <f t="shared" si="6"/>
      </c>
      <c r="AB7" s="1"/>
      <c r="AC7" s="1"/>
      <c r="AD7" s="1"/>
      <c r="AE7" s="1"/>
    </row>
    <row r="8" spans="1:31" ht="12.75">
      <c r="A8" s="218" t="s">
        <v>311</v>
      </c>
      <c r="B8" s="215" t="s">
        <v>35</v>
      </c>
      <c r="C8" s="57">
        <v>44</v>
      </c>
      <c r="D8" s="14">
        <v>30</v>
      </c>
      <c r="E8" s="14"/>
      <c r="F8" s="14">
        <v>39</v>
      </c>
      <c r="G8" s="14"/>
      <c r="H8" s="14">
        <v>36</v>
      </c>
      <c r="I8" s="14">
        <v>39</v>
      </c>
      <c r="J8" s="14">
        <v>33</v>
      </c>
      <c r="K8" s="14">
        <v>40</v>
      </c>
      <c r="L8" s="14"/>
      <c r="M8" s="14"/>
      <c r="N8" s="14"/>
      <c r="O8" s="14"/>
      <c r="P8" s="14"/>
      <c r="Q8" s="1"/>
      <c r="R8" s="102">
        <f t="shared" si="1"/>
        <v>37.285714285714285</v>
      </c>
      <c r="S8" s="39">
        <f t="shared" si="0"/>
        <v>38.214285714285715</v>
      </c>
      <c r="T8" s="176" t="str">
        <f t="shared" si="2"/>
        <v> </v>
      </c>
      <c r="U8" s="177">
        <f t="shared" si="3"/>
        <v>44</v>
      </c>
      <c r="V8" s="178" t="str">
        <f t="shared" si="7"/>
        <v> </v>
      </c>
      <c r="W8" s="179">
        <f t="shared" si="8"/>
        <v>37.285714285714285</v>
      </c>
      <c r="X8" s="180">
        <f t="shared" si="4"/>
        <v>7</v>
      </c>
      <c r="Y8" s="181">
        <f t="shared" si="9"/>
        <v>38.214285714285715</v>
      </c>
      <c r="Z8" s="183">
        <f t="shared" si="5"/>
      </c>
      <c r="AA8" s="181">
        <f t="shared" si="6"/>
        <v>38.214285714285715</v>
      </c>
      <c r="AB8" s="1"/>
      <c r="AC8" s="1"/>
      <c r="AD8" s="1"/>
      <c r="AE8" s="1"/>
    </row>
    <row r="9" spans="1:31" ht="12.75">
      <c r="A9" s="214" t="s">
        <v>327</v>
      </c>
      <c r="B9" s="215" t="s">
        <v>35</v>
      </c>
      <c r="C9" s="5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t="shared" si="1"/>
      </c>
      <c r="S9" s="39">
        <f t="shared" si="0"/>
      </c>
      <c r="T9" s="176">
        <f t="shared" si="2"/>
      </c>
      <c r="U9" s="177">
        <f t="shared" si="3"/>
      </c>
      <c r="V9" s="178" t="str">
        <f t="shared" si="7"/>
        <v> </v>
      </c>
      <c r="W9" s="179" t="str">
        <f t="shared" si="8"/>
        <v> </v>
      </c>
      <c r="X9" s="180">
        <f t="shared" si="4"/>
      </c>
      <c r="Y9" s="181">
        <f t="shared" si="9"/>
      </c>
      <c r="Z9" s="183">
        <f t="shared" si="5"/>
      </c>
      <c r="AA9" s="181">
        <f t="shared" si="6"/>
      </c>
      <c r="AB9" s="1"/>
      <c r="AC9" s="1"/>
      <c r="AD9" s="1"/>
      <c r="AE9" s="1"/>
    </row>
    <row r="10" spans="1:31" ht="12.75">
      <c r="A10" s="218" t="s">
        <v>320</v>
      </c>
      <c r="B10" s="215" t="s">
        <v>131</v>
      </c>
      <c r="C10" s="57">
        <v>22</v>
      </c>
      <c r="D10" s="14">
        <v>29</v>
      </c>
      <c r="E10" s="14">
        <v>41</v>
      </c>
      <c r="F10" s="14">
        <v>28</v>
      </c>
      <c r="G10" s="14">
        <v>35</v>
      </c>
      <c r="H10" s="14"/>
      <c r="I10" s="14">
        <v>36</v>
      </c>
      <c r="J10" s="14">
        <v>41</v>
      </c>
      <c r="K10" s="14"/>
      <c r="L10" s="14"/>
      <c r="M10" s="14"/>
      <c r="N10" s="14"/>
      <c r="O10" s="14"/>
      <c r="P10" s="14"/>
      <c r="Q10" s="1"/>
      <c r="R10" s="102">
        <f t="shared" si="1"/>
        <v>33.142857142857146</v>
      </c>
      <c r="S10" s="39">
        <f t="shared" si="0"/>
        <v>33.166666666666664</v>
      </c>
      <c r="T10" s="176">
        <f t="shared" si="2"/>
        <v>41</v>
      </c>
      <c r="U10" s="177" t="str">
        <f t="shared" si="3"/>
        <v> </v>
      </c>
      <c r="V10" s="178">
        <f t="shared" si="7"/>
        <v>33.142857142857146</v>
      </c>
      <c r="W10" s="179" t="str">
        <f t="shared" si="8"/>
        <v> </v>
      </c>
      <c r="X10" s="180">
        <f t="shared" si="4"/>
        <v>7</v>
      </c>
      <c r="Y10" s="181">
        <f t="shared" si="9"/>
        <v>33.166666666666664</v>
      </c>
      <c r="Z10" s="183">
        <f t="shared" si="5"/>
        <v>33.166666666666664</v>
      </c>
      <c r="AA10" s="181">
        <f t="shared" si="6"/>
      </c>
      <c r="AB10" s="1"/>
      <c r="AC10" s="1"/>
      <c r="AD10" s="1"/>
      <c r="AE10" s="1"/>
    </row>
    <row r="11" spans="1:31" ht="12.75">
      <c r="A11" s="218" t="s">
        <v>330</v>
      </c>
      <c r="B11" s="215" t="s">
        <v>131</v>
      </c>
      <c r="C11" s="57">
        <v>41</v>
      </c>
      <c r="D11" s="14">
        <v>39</v>
      </c>
      <c r="E11" s="14"/>
      <c r="F11" s="14">
        <v>44</v>
      </c>
      <c r="G11" s="14"/>
      <c r="H11" s="14">
        <v>35</v>
      </c>
      <c r="I11" s="14">
        <v>42</v>
      </c>
      <c r="J11" s="14">
        <v>35</v>
      </c>
      <c r="K11" s="14">
        <v>30</v>
      </c>
      <c r="L11" s="14"/>
      <c r="M11" s="14"/>
      <c r="N11" s="14"/>
      <c r="O11" s="14"/>
      <c r="P11" s="14"/>
      <c r="Q11" s="1"/>
      <c r="R11" s="102">
        <f t="shared" si="1"/>
        <v>38</v>
      </c>
      <c r="S11" s="39">
        <f t="shared" si="0"/>
        <v>38.642857142857146</v>
      </c>
      <c r="T11" s="176">
        <f t="shared" si="2"/>
        <v>44</v>
      </c>
      <c r="U11" s="177" t="str">
        <f t="shared" si="3"/>
        <v> </v>
      </c>
      <c r="V11" s="178">
        <f t="shared" si="7"/>
        <v>38</v>
      </c>
      <c r="W11" s="179" t="str">
        <f t="shared" si="8"/>
        <v> </v>
      </c>
      <c r="X11" s="180">
        <f t="shared" si="4"/>
        <v>7</v>
      </c>
      <c r="Y11" s="181">
        <f t="shared" si="9"/>
        <v>38.642857142857146</v>
      </c>
      <c r="Z11" s="183">
        <f t="shared" si="5"/>
        <v>38.642857142857146</v>
      </c>
      <c r="AA11" s="181">
        <f t="shared" si="6"/>
      </c>
      <c r="AB11" s="1"/>
      <c r="AC11" s="1"/>
      <c r="AD11" s="1"/>
      <c r="AE11" s="1"/>
    </row>
    <row r="12" spans="1:31" ht="12.75">
      <c r="A12" s="214" t="s">
        <v>324</v>
      </c>
      <c r="B12" s="215" t="s">
        <v>131</v>
      </c>
      <c r="C12" s="5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1"/>
      </c>
      <c r="S12" s="39">
        <f t="shared" si="0"/>
      </c>
      <c r="T12" s="176">
        <f t="shared" si="2"/>
      </c>
      <c r="U12" s="177">
        <f t="shared" si="3"/>
      </c>
      <c r="V12" s="178" t="str">
        <f t="shared" si="7"/>
        <v> </v>
      </c>
      <c r="W12" s="179" t="str">
        <f t="shared" si="8"/>
        <v> </v>
      </c>
      <c r="X12" s="180">
        <f t="shared" si="4"/>
      </c>
      <c r="Y12" s="181">
        <f t="shared" si="9"/>
      </c>
      <c r="Z12" s="183">
        <f t="shared" si="5"/>
      </c>
      <c r="AA12" s="181">
        <f t="shared" si="6"/>
      </c>
      <c r="AB12" s="1"/>
      <c r="AC12" s="1"/>
      <c r="AD12" s="1"/>
      <c r="AE12" s="1"/>
    </row>
    <row r="13" spans="1:31" ht="12.75">
      <c r="A13" s="218" t="s">
        <v>321</v>
      </c>
      <c r="B13" s="215" t="s">
        <v>131</v>
      </c>
      <c r="C13" s="5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02">
        <f t="shared" si="1"/>
      </c>
      <c r="S13" s="39">
        <f t="shared" si="0"/>
      </c>
      <c r="T13" s="176">
        <f t="shared" si="2"/>
      </c>
      <c r="U13" s="177">
        <f t="shared" si="3"/>
      </c>
      <c r="V13" s="178" t="str">
        <f t="shared" si="7"/>
        <v> </v>
      </c>
      <c r="W13" s="179" t="str">
        <f t="shared" si="8"/>
        <v> </v>
      </c>
      <c r="X13" s="180">
        <f t="shared" si="4"/>
      </c>
      <c r="Y13" s="181">
        <f t="shared" si="9"/>
      </c>
      <c r="Z13" s="183">
        <f t="shared" si="5"/>
      </c>
      <c r="AA13" s="181">
        <f t="shared" si="6"/>
      </c>
      <c r="AB13" s="1"/>
      <c r="AC13" s="1"/>
      <c r="AD13" s="1"/>
      <c r="AE13" s="1"/>
    </row>
    <row r="14" spans="1:31" ht="12.75">
      <c r="A14" s="216" t="s">
        <v>393</v>
      </c>
      <c r="B14" s="217" t="s">
        <v>131</v>
      </c>
      <c r="C14" s="57">
        <v>41</v>
      </c>
      <c r="D14" s="14">
        <v>37</v>
      </c>
      <c r="E14" s="14">
        <v>41</v>
      </c>
      <c r="F14" s="14">
        <v>40</v>
      </c>
      <c r="G14" s="14">
        <v>37</v>
      </c>
      <c r="H14" s="14">
        <v>42</v>
      </c>
      <c r="I14" s="14">
        <v>51</v>
      </c>
      <c r="J14" s="14">
        <v>44</v>
      </c>
      <c r="K14" s="14">
        <v>42</v>
      </c>
      <c r="L14" s="14"/>
      <c r="M14" s="14"/>
      <c r="N14" s="14"/>
      <c r="O14" s="14"/>
      <c r="P14" s="14"/>
      <c r="Q14" s="1"/>
      <c r="R14" s="102">
        <f t="shared" si="1"/>
        <v>41.666666666666664</v>
      </c>
      <c r="S14" s="39">
        <f t="shared" si="0"/>
        <v>42.05555555555556</v>
      </c>
      <c r="T14" s="176">
        <f t="shared" si="2"/>
        <v>51</v>
      </c>
      <c r="U14" s="177" t="str">
        <f t="shared" si="3"/>
        <v> </v>
      </c>
      <c r="V14" s="178">
        <f t="shared" si="7"/>
        <v>41.666666666666664</v>
      </c>
      <c r="W14" s="179" t="str">
        <f t="shared" si="8"/>
        <v> </v>
      </c>
      <c r="X14" s="180">
        <f t="shared" si="4"/>
        <v>9</v>
      </c>
      <c r="Y14" s="181">
        <f t="shared" si="9"/>
        <v>42.05555555555556</v>
      </c>
      <c r="Z14" s="183">
        <f t="shared" si="5"/>
        <v>42.05555555555556</v>
      </c>
      <c r="AA14" s="181">
        <f t="shared" si="6"/>
      </c>
      <c r="AB14" s="1"/>
      <c r="AC14" s="1"/>
      <c r="AD14" s="1"/>
      <c r="AE14" s="1"/>
    </row>
    <row r="15" spans="1:31" ht="12.75">
      <c r="A15" s="218" t="s">
        <v>318</v>
      </c>
      <c r="B15" s="215" t="s">
        <v>131</v>
      </c>
      <c r="C15" s="57">
        <v>39</v>
      </c>
      <c r="D15" s="14">
        <v>36</v>
      </c>
      <c r="E15" s="14"/>
      <c r="F15" s="14">
        <v>34</v>
      </c>
      <c r="G15" s="14">
        <v>38</v>
      </c>
      <c r="H15" s="14">
        <v>41</v>
      </c>
      <c r="I15" s="14">
        <v>25</v>
      </c>
      <c r="J15" s="14">
        <v>41</v>
      </c>
      <c r="K15" s="14">
        <v>42</v>
      </c>
      <c r="L15" s="14"/>
      <c r="M15" s="14"/>
      <c r="N15" s="14"/>
      <c r="O15" s="14"/>
      <c r="P15" s="14"/>
      <c r="Q15" s="1"/>
      <c r="R15" s="102">
        <f t="shared" si="1"/>
        <v>37</v>
      </c>
      <c r="S15" s="39">
        <f t="shared" si="0"/>
        <v>36</v>
      </c>
      <c r="T15" s="176">
        <f t="shared" si="2"/>
        <v>42</v>
      </c>
      <c r="U15" s="177" t="str">
        <f t="shared" si="3"/>
        <v> </v>
      </c>
      <c r="V15" s="178">
        <f t="shared" si="7"/>
        <v>37</v>
      </c>
      <c r="W15" s="179" t="str">
        <f t="shared" si="8"/>
        <v> </v>
      </c>
      <c r="X15" s="180">
        <f t="shared" si="4"/>
        <v>8</v>
      </c>
      <c r="Y15" s="181">
        <f t="shared" si="9"/>
        <v>36</v>
      </c>
      <c r="Z15" s="183">
        <f t="shared" si="5"/>
        <v>36</v>
      </c>
      <c r="AA15" s="181">
        <f t="shared" si="6"/>
      </c>
      <c r="AB15" s="1"/>
      <c r="AC15" s="1"/>
      <c r="AD15" s="1"/>
      <c r="AE15" s="1"/>
    </row>
    <row r="16" spans="1:31" ht="12.75">
      <c r="A16" s="214" t="s">
        <v>313</v>
      </c>
      <c r="B16" s="215" t="s">
        <v>35</v>
      </c>
      <c r="C16" s="5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02">
        <f t="shared" si="1"/>
      </c>
      <c r="S16" s="39">
        <f t="shared" si="0"/>
      </c>
      <c r="T16" s="176">
        <f t="shared" si="2"/>
      </c>
      <c r="U16" s="177">
        <f t="shared" si="3"/>
      </c>
      <c r="V16" s="178" t="str">
        <f t="shared" si="7"/>
        <v> </v>
      </c>
      <c r="W16" s="179" t="str">
        <f t="shared" si="8"/>
        <v> </v>
      </c>
      <c r="X16" s="180">
        <f t="shared" si="4"/>
      </c>
      <c r="Y16" s="181">
        <f t="shared" si="9"/>
      </c>
      <c r="Z16" s="183">
        <f t="shared" si="5"/>
      </c>
      <c r="AA16" s="181">
        <f t="shared" si="6"/>
      </c>
      <c r="AB16" s="1"/>
      <c r="AC16" s="1"/>
      <c r="AD16" s="1"/>
      <c r="AE16" s="1"/>
    </row>
    <row r="17" spans="1:31" ht="12.75">
      <c r="A17" s="218" t="s">
        <v>326</v>
      </c>
      <c r="B17" s="215" t="s">
        <v>131</v>
      </c>
      <c r="C17" s="5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02">
        <f t="shared" si="1"/>
      </c>
      <c r="S17" s="39">
        <f t="shared" si="0"/>
      </c>
      <c r="T17" s="176">
        <f t="shared" si="2"/>
      </c>
      <c r="U17" s="177">
        <f t="shared" si="3"/>
      </c>
      <c r="V17" s="178" t="str">
        <f t="shared" si="7"/>
        <v> </v>
      </c>
      <c r="W17" s="179" t="str">
        <f t="shared" si="8"/>
        <v> </v>
      </c>
      <c r="X17" s="180">
        <f t="shared" si="4"/>
      </c>
      <c r="Y17" s="181">
        <f t="shared" si="9"/>
      </c>
      <c r="Z17" s="183">
        <f t="shared" si="5"/>
      </c>
      <c r="AA17" s="181">
        <f t="shared" si="6"/>
      </c>
      <c r="AB17" s="1"/>
      <c r="AC17" s="1"/>
      <c r="AD17" s="1"/>
      <c r="AE17" s="1"/>
    </row>
    <row r="18" spans="1:31" ht="12.75">
      <c r="A18" s="218" t="s">
        <v>325</v>
      </c>
      <c r="B18" s="215" t="s">
        <v>131</v>
      </c>
      <c r="C18" s="5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02">
        <f t="shared" si="1"/>
      </c>
      <c r="S18" s="39">
        <f t="shared" si="0"/>
      </c>
      <c r="T18" s="176">
        <f t="shared" si="2"/>
      </c>
      <c r="U18" s="177">
        <f t="shared" si="3"/>
      </c>
      <c r="V18" s="178" t="str">
        <f t="shared" si="7"/>
        <v> </v>
      </c>
      <c r="W18" s="179" t="str">
        <f t="shared" si="8"/>
        <v> </v>
      </c>
      <c r="X18" s="180">
        <f t="shared" si="4"/>
      </c>
      <c r="Y18" s="181">
        <f t="shared" si="9"/>
      </c>
      <c r="Z18" s="183">
        <f t="shared" si="5"/>
      </c>
      <c r="AA18" s="181">
        <f t="shared" si="6"/>
      </c>
      <c r="AB18" s="1"/>
      <c r="AC18" s="1"/>
      <c r="AD18" s="1"/>
      <c r="AE18" s="1"/>
    </row>
    <row r="19" spans="1:31" ht="12.75">
      <c r="A19" s="218" t="s">
        <v>314</v>
      </c>
      <c r="B19" s="215" t="s">
        <v>35</v>
      </c>
      <c r="C19" s="5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02">
        <f t="shared" si="1"/>
      </c>
      <c r="S19" s="39">
        <f t="shared" si="0"/>
      </c>
      <c r="T19" s="176">
        <f t="shared" si="2"/>
      </c>
      <c r="U19" s="177">
        <f t="shared" si="3"/>
      </c>
      <c r="V19" s="178" t="str">
        <f t="shared" si="7"/>
        <v> </v>
      </c>
      <c r="W19" s="179" t="str">
        <f t="shared" si="8"/>
        <v> </v>
      </c>
      <c r="X19" s="180">
        <f t="shared" si="4"/>
      </c>
      <c r="Y19" s="181">
        <f t="shared" si="9"/>
      </c>
      <c r="Z19" s="183">
        <f t="shared" si="5"/>
      </c>
      <c r="AA19" s="181">
        <f t="shared" si="6"/>
      </c>
      <c r="AB19" s="1"/>
      <c r="AC19" s="1"/>
      <c r="AD19" s="1"/>
      <c r="AE19" s="1"/>
    </row>
    <row r="20" spans="1:31" ht="12.75">
      <c r="A20" s="216" t="s">
        <v>328</v>
      </c>
      <c r="B20" s="217" t="s">
        <v>131</v>
      </c>
      <c r="C20" s="57"/>
      <c r="D20" s="14"/>
      <c r="E20" s="14">
        <v>36</v>
      </c>
      <c r="F20" s="14"/>
      <c r="G20" s="14">
        <v>33</v>
      </c>
      <c r="H20" s="14">
        <v>32</v>
      </c>
      <c r="I20" s="14"/>
      <c r="J20" s="14"/>
      <c r="K20" s="14">
        <v>35</v>
      </c>
      <c r="L20" s="14"/>
      <c r="M20" s="14"/>
      <c r="N20" s="14"/>
      <c r="O20" s="14"/>
      <c r="P20" s="14"/>
      <c r="Q20" s="1"/>
      <c r="R20" s="102">
        <f t="shared" si="1"/>
        <v>34</v>
      </c>
      <c r="S20" s="39">
        <f t="shared" si="0"/>
        <v>35.833333333333336</v>
      </c>
      <c r="T20" s="176">
        <f t="shared" si="2"/>
        <v>36</v>
      </c>
      <c r="U20" s="177" t="str">
        <f t="shared" si="3"/>
        <v> </v>
      </c>
      <c r="V20" s="178" t="str">
        <f t="shared" si="7"/>
        <v> </v>
      </c>
      <c r="W20" s="179" t="str">
        <f t="shared" si="8"/>
        <v> </v>
      </c>
      <c r="X20" s="180">
        <f t="shared" si="4"/>
        <v>4</v>
      </c>
      <c r="Y20" s="181">
        <f t="shared" si="9"/>
        <v>35.833333333333336</v>
      </c>
      <c r="Z20" s="183">
        <f t="shared" si="5"/>
        <v>35.833333333333336</v>
      </c>
      <c r="AA20" s="181">
        <f t="shared" si="6"/>
      </c>
      <c r="AB20" s="1"/>
      <c r="AC20" s="1"/>
      <c r="AD20" s="1"/>
      <c r="AE20" s="1"/>
    </row>
    <row r="21" spans="1:31" ht="12.75">
      <c r="A21" s="218" t="s">
        <v>329</v>
      </c>
      <c r="B21" s="215" t="s">
        <v>131</v>
      </c>
      <c r="C21" s="5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1"/>
      </c>
      <c r="S21" s="39">
        <f t="shared" si="0"/>
      </c>
      <c r="T21" s="176">
        <f t="shared" si="2"/>
      </c>
      <c r="U21" s="177">
        <f t="shared" si="3"/>
      </c>
      <c r="V21" s="178" t="str">
        <f t="shared" si="7"/>
        <v> </v>
      </c>
      <c r="W21" s="179" t="str">
        <f t="shared" si="8"/>
        <v> </v>
      </c>
      <c r="X21" s="180">
        <f t="shared" si="4"/>
      </c>
      <c r="Y21" s="181">
        <f t="shared" si="9"/>
      </c>
      <c r="Z21" s="183">
        <f t="shared" si="5"/>
      </c>
      <c r="AA21" s="181">
        <f t="shared" si="6"/>
      </c>
      <c r="AB21" s="1"/>
      <c r="AC21" s="1"/>
      <c r="AD21" s="1"/>
      <c r="AE21" s="1"/>
    </row>
    <row r="22" spans="1:31" ht="12.75">
      <c r="A22" s="218" t="s">
        <v>319</v>
      </c>
      <c r="B22" s="215" t="s">
        <v>131</v>
      </c>
      <c r="C22" s="57">
        <v>38</v>
      </c>
      <c r="D22" s="14">
        <v>33</v>
      </c>
      <c r="E22" s="14"/>
      <c r="F22" s="14">
        <v>37</v>
      </c>
      <c r="G22" s="14">
        <v>41</v>
      </c>
      <c r="H22" s="14">
        <v>42</v>
      </c>
      <c r="I22" s="14"/>
      <c r="J22" s="14"/>
      <c r="K22" s="14">
        <v>40</v>
      </c>
      <c r="L22" s="14"/>
      <c r="M22" s="14"/>
      <c r="N22" s="14"/>
      <c r="O22" s="14"/>
      <c r="P22" s="14"/>
      <c r="Q22" s="1"/>
      <c r="R22" s="102">
        <f t="shared" si="1"/>
        <v>38.5</v>
      </c>
      <c r="S22" s="39">
        <f t="shared" si="0"/>
        <v>39.666666666666664</v>
      </c>
      <c r="T22" s="176">
        <f t="shared" si="2"/>
        <v>42</v>
      </c>
      <c r="U22" s="177" t="str">
        <f t="shared" si="3"/>
        <v> </v>
      </c>
      <c r="V22" s="178">
        <f t="shared" si="7"/>
        <v>38.5</v>
      </c>
      <c r="W22" s="179" t="str">
        <f t="shared" si="8"/>
        <v> </v>
      </c>
      <c r="X22" s="180">
        <f t="shared" si="4"/>
        <v>6</v>
      </c>
      <c r="Y22" s="181">
        <f t="shared" si="9"/>
        <v>39.666666666666664</v>
      </c>
      <c r="Z22" s="182">
        <f t="shared" si="5"/>
        <v>39.666666666666664</v>
      </c>
      <c r="AA22" s="183">
        <f t="shared" si="6"/>
      </c>
      <c r="AB22" s="1"/>
      <c r="AC22" s="1"/>
      <c r="AD22" s="1"/>
      <c r="AE22" s="1"/>
    </row>
    <row r="23" spans="1:31" ht="12.75">
      <c r="A23" s="216" t="s">
        <v>332</v>
      </c>
      <c r="B23" s="217" t="s">
        <v>35</v>
      </c>
      <c r="C23" s="57">
        <v>36</v>
      </c>
      <c r="D23" s="14">
        <v>43</v>
      </c>
      <c r="E23" s="14">
        <v>28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t="shared" si="1"/>
        <v>35.666666666666664</v>
      </c>
      <c r="S23" s="39">
        <f aca="true" t="shared" si="10" ref="S23:S42">IF((COUNT(C23:P23,C75:P75))&lt;1,"",(AVERAGE(C23:P23,C75:P75)))</f>
        <v>31.833333333333332</v>
      </c>
      <c r="T23" s="176" t="str">
        <f t="shared" si="2"/>
        <v> </v>
      </c>
      <c r="U23" s="177">
        <f t="shared" si="3"/>
        <v>43</v>
      </c>
      <c r="V23" s="178" t="str">
        <f t="shared" si="7"/>
        <v> </v>
      </c>
      <c r="W23" s="179" t="str">
        <f t="shared" si="8"/>
        <v> </v>
      </c>
      <c r="X23" s="180">
        <f t="shared" si="4"/>
        <v>3</v>
      </c>
      <c r="Y23" s="181">
        <f t="shared" si="9"/>
        <v>31.833333333333332</v>
      </c>
      <c r="Z23" s="182">
        <f t="shared" si="5"/>
      </c>
      <c r="AA23" s="183">
        <f t="shared" si="6"/>
        <v>31.833333333333332</v>
      </c>
      <c r="AB23" s="1"/>
      <c r="AC23" s="1"/>
      <c r="AD23" s="1"/>
      <c r="AE23" s="1"/>
    </row>
    <row r="24" spans="1:31" ht="12.75">
      <c r="A24" s="218" t="s">
        <v>331</v>
      </c>
      <c r="B24" s="215" t="s">
        <v>131</v>
      </c>
      <c r="C24" s="57"/>
      <c r="D24" s="14"/>
      <c r="E24" s="14">
        <v>30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1"/>
        <v>30</v>
      </c>
      <c r="S24" s="39">
        <f t="shared" si="10"/>
        <v>27</v>
      </c>
      <c r="T24" s="176">
        <f t="shared" si="2"/>
        <v>30</v>
      </c>
      <c r="U24" s="177" t="str">
        <f t="shared" si="3"/>
        <v> </v>
      </c>
      <c r="V24" s="178" t="str">
        <f t="shared" si="7"/>
        <v> </v>
      </c>
      <c r="W24" s="179" t="str">
        <f t="shared" si="8"/>
        <v> </v>
      </c>
      <c r="X24" s="180">
        <f t="shared" si="4"/>
        <v>1</v>
      </c>
      <c r="Y24" s="181">
        <f t="shared" si="9"/>
      </c>
      <c r="Z24" s="182">
        <f t="shared" si="5"/>
      </c>
      <c r="AA24" s="183">
        <f t="shared" si="6"/>
      </c>
      <c r="AB24" s="1"/>
      <c r="AC24" s="1"/>
      <c r="AD24" s="1"/>
      <c r="AE24" s="1"/>
    </row>
    <row r="25" spans="1:31" ht="12.75">
      <c r="A25" s="121" t="s">
        <v>316</v>
      </c>
      <c r="B25" s="122" t="s">
        <v>131</v>
      </c>
      <c r="C25" s="14">
        <v>33</v>
      </c>
      <c r="D25" s="14">
        <v>41</v>
      </c>
      <c r="E25" s="14">
        <v>47</v>
      </c>
      <c r="F25" s="14">
        <v>40</v>
      </c>
      <c r="G25" s="14">
        <v>46</v>
      </c>
      <c r="H25" s="14">
        <v>36</v>
      </c>
      <c r="I25" s="14">
        <v>39</v>
      </c>
      <c r="J25" s="14">
        <v>40</v>
      </c>
      <c r="K25" s="14"/>
      <c r="L25" s="14"/>
      <c r="M25" s="14"/>
      <c r="N25" s="14"/>
      <c r="O25" s="14"/>
      <c r="P25" s="14"/>
      <c r="Q25" s="1"/>
      <c r="R25" s="102">
        <f t="shared" si="1"/>
        <v>40.25</v>
      </c>
      <c r="S25" s="39">
        <f t="shared" si="10"/>
        <v>40.8235294117647</v>
      </c>
      <c r="T25" s="176">
        <f t="shared" si="2"/>
        <v>47</v>
      </c>
      <c r="U25" s="177" t="str">
        <f t="shared" si="3"/>
        <v> </v>
      </c>
      <c r="V25" s="178">
        <f t="shared" si="7"/>
        <v>40.25</v>
      </c>
      <c r="W25" s="179" t="str">
        <f t="shared" si="8"/>
        <v> </v>
      </c>
      <c r="X25" s="180">
        <f t="shared" si="4"/>
        <v>8</v>
      </c>
      <c r="Y25" s="181">
        <f t="shared" si="9"/>
        <v>40.8235294117647</v>
      </c>
      <c r="Z25" s="182">
        <f t="shared" si="5"/>
        <v>40.8235294117647</v>
      </c>
      <c r="AA25" s="183">
        <f t="shared" si="6"/>
      </c>
      <c r="AB25" s="1"/>
      <c r="AC25" s="1"/>
      <c r="AD25" s="1"/>
      <c r="AE25" s="1"/>
    </row>
    <row r="26" spans="1:31" ht="12.75">
      <c r="A26" s="17" t="s">
        <v>322</v>
      </c>
      <c r="B26" s="132" t="s">
        <v>131</v>
      </c>
      <c r="C26" s="14"/>
      <c r="D26" s="14"/>
      <c r="E26" s="14"/>
      <c r="F26" s="14"/>
      <c r="G26" s="14"/>
      <c r="H26" s="14"/>
      <c r="I26" s="14"/>
      <c r="J26" s="14"/>
      <c r="K26" s="14">
        <v>30</v>
      </c>
      <c r="L26" s="14"/>
      <c r="M26" s="14"/>
      <c r="N26" s="14"/>
      <c r="O26" s="14"/>
      <c r="P26" s="14"/>
      <c r="Q26" s="1"/>
      <c r="R26" s="102">
        <f t="shared" si="1"/>
        <v>30</v>
      </c>
      <c r="S26" s="39">
        <f t="shared" si="10"/>
        <v>30</v>
      </c>
      <c r="T26" s="176">
        <f t="shared" si="2"/>
        <v>30</v>
      </c>
      <c r="U26" s="177" t="str">
        <f>IF((COUNT(C26:P26))&lt;1,"",IF(B26="F",MAX(C26:P26)," "))</f>
        <v> </v>
      </c>
      <c r="V26" s="178" t="str">
        <f t="shared" si="7"/>
        <v> </v>
      </c>
      <c r="W26" s="179" t="str">
        <f t="shared" si="8"/>
        <v> </v>
      </c>
      <c r="X26" s="180">
        <f t="shared" si="4"/>
        <v>1</v>
      </c>
      <c r="Y26" s="181">
        <f t="shared" si="9"/>
      </c>
      <c r="Z26" s="182">
        <f t="shared" si="5"/>
      </c>
      <c r="AA26" s="183">
        <f t="shared" si="6"/>
      </c>
      <c r="AB26" s="1"/>
      <c r="AC26" s="1"/>
      <c r="AD26" s="1"/>
      <c r="AE26" s="1"/>
    </row>
    <row r="27" spans="1:31" ht="13.5" thickBot="1">
      <c r="A27" s="17" t="s">
        <v>315</v>
      </c>
      <c r="B27" s="132" t="s">
        <v>131</v>
      </c>
      <c r="C27" s="14">
        <v>32</v>
      </c>
      <c r="D27" s="14">
        <v>46</v>
      </c>
      <c r="E27" s="14">
        <v>31</v>
      </c>
      <c r="F27" s="14">
        <v>39</v>
      </c>
      <c r="G27" s="14">
        <v>43</v>
      </c>
      <c r="H27" s="14">
        <v>29</v>
      </c>
      <c r="I27" s="14">
        <v>39</v>
      </c>
      <c r="J27" s="14">
        <v>40</v>
      </c>
      <c r="K27" s="14">
        <v>34</v>
      </c>
      <c r="L27" s="14"/>
      <c r="M27" s="14"/>
      <c r="N27" s="14"/>
      <c r="O27" s="14"/>
      <c r="P27" s="14"/>
      <c r="Q27" s="1"/>
      <c r="R27" s="102">
        <f t="shared" si="1"/>
        <v>37</v>
      </c>
      <c r="S27" s="39">
        <f t="shared" si="10"/>
        <v>38.8125</v>
      </c>
      <c r="T27" s="176">
        <f t="shared" si="2"/>
        <v>46</v>
      </c>
      <c r="U27" s="177" t="str">
        <f t="shared" si="3"/>
        <v> </v>
      </c>
      <c r="V27" s="178">
        <f t="shared" si="7"/>
        <v>37</v>
      </c>
      <c r="W27" s="179" t="str">
        <f t="shared" si="8"/>
        <v> </v>
      </c>
      <c r="X27" s="180">
        <f t="shared" si="4"/>
        <v>9</v>
      </c>
      <c r="Y27" s="181">
        <f t="shared" si="9"/>
        <v>38.8125</v>
      </c>
      <c r="Z27" s="182">
        <f t="shared" si="5"/>
        <v>38.8125</v>
      </c>
      <c r="AA27" s="183">
        <f t="shared" si="6"/>
      </c>
      <c r="AB27" s="1"/>
      <c r="AC27" s="1"/>
      <c r="AD27" s="1"/>
      <c r="AE27" s="1"/>
    </row>
    <row r="28" spans="1:31" ht="12.75" hidden="1">
      <c r="A28" s="17"/>
      <c r="B28" s="13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1"/>
      </c>
      <c r="S28" s="39">
        <f t="shared" si="10"/>
      </c>
      <c r="T28" s="176">
        <f t="shared" si="2"/>
      </c>
      <c r="U28" s="177">
        <f t="shared" si="3"/>
      </c>
      <c r="V28" s="178" t="str">
        <f t="shared" si="7"/>
        <v> </v>
      </c>
      <c r="W28" s="179" t="str">
        <f t="shared" si="8"/>
        <v> </v>
      </c>
      <c r="X28" s="180">
        <f t="shared" si="4"/>
      </c>
      <c r="Y28" s="181">
        <f t="shared" si="9"/>
      </c>
      <c r="Z28" s="182">
        <f t="shared" si="5"/>
      </c>
      <c r="AA28" s="183">
        <f t="shared" si="6"/>
      </c>
      <c r="AB28" s="1"/>
      <c r="AC28" s="1"/>
      <c r="AD28" s="1"/>
      <c r="AE28" s="1"/>
    </row>
    <row r="29" spans="1:31" ht="12.75" hidden="1">
      <c r="A29" s="17"/>
      <c r="B29" s="13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1"/>
      </c>
      <c r="S29" s="39">
        <f t="shared" si="10"/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>
        <f t="shared" si="4"/>
      </c>
      <c r="Y29" s="181">
        <f t="shared" si="9"/>
      </c>
      <c r="Z29" s="182">
        <f t="shared" si="5"/>
      </c>
      <c r="AA29" s="183">
        <f t="shared" si="6"/>
      </c>
      <c r="AB29" s="1"/>
      <c r="AC29" s="1"/>
      <c r="AD29" s="1"/>
      <c r="AE29" s="1"/>
    </row>
    <row r="30" spans="1:31" ht="12.75" hidden="1">
      <c r="A30" s="121"/>
      <c r="B30" s="1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1"/>
      </c>
      <c r="S30" s="39">
        <f t="shared" si="10"/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2">
        <f t="shared" si="5"/>
      </c>
      <c r="AA30" s="183">
        <f t="shared" si="6"/>
      </c>
      <c r="AB30" s="1"/>
      <c r="AC30" s="1"/>
      <c r="AD30" s="1"/>
      <c r="AE30" s="1"/>
    </row>
    <row r="31" spans="1:31" ht="12.75" hidden="1">
      <c r="A31" s="17"/>
      <c r="B31" s="1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1"/>
      </c>
      <c r="S31" s="39">
        <f t="shared" si="10"/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2">
        <f t="shared" si="5"/>
      </c>
      <c r="AA31" s="183">
        <f t="shared" si="6"/>
      </c>
      <c r="AB31" s="1"/>
      <c r="AC31" s="1"/>
      <c r="AD31" s="1"/>
      <c r="AE31" s="1"/>
    </row>
    <row r="32" spans="1:31" ht="12.75" hidden="1">
      <c r="A32" s="121"/>
      <c r="B32" s="12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1"/>
      </c>
      <c r="S32" s="39">
        <f t="shared" si="10"/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2">
        <f t="shared" si="5"/>
      </c>
      <c r="AA32" s="183">
        <f t="shared" si="6"/>
      </c>
      <c r="AB32" s="1"/>
      <c r="AC32" s="1"/>
      <c r="AD32" s="1"/>
      <c r="AE32" s="1"/>
    </row>
    <row r="33" spans="1:31" ht="12.75" hidden="1">
      <c r="A33" s="17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1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2">
        <f t="shared" si="5"/>
      </c>
      <c r="AA33" s="183">
        <f t="shared" si="6"/>
      </c>
      <c r="AB33" s="1"/>
      <c r="AC33" s="1"/>
      <c r="AD33" s="1"/>
      <c r="AE33" s="1"/>
    </row>
    <row r="34" spans="1:31" ht="12.75" hidden="1">
      <c r="A34" s="17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1"/>
      </c>
      <c r="S34" s="39">
        <f t="shared" si="10"/>
      </c>
      <c r="T34" s="176">
        <f t="shared" si="2"/>
      </c>
      <c r="U34" s="177">
        <f t="shared" si="3"/>
      </c>
      <c r="V34" s="178" t="str">
        <f t="shared" si="7"/>
        <v> </v>
      </c>
      <c r="W34" s="179" t="str">
        <f t="shared" si="8"/>
        <v> </v>
      </c>
      <c r="X34" s="180">
        <f t="shared" si="4"/>
      </c>
      <c r="Y34" s="181">
        <f t="shared" si="9"/>
      </c>
      <c r="Z34" s="182">
        <f t="shared" si="5"/>
      </c>
      <c r="AA34" s="183">
        <f t="shared" si="6"/>
      </c>
      <c r="AB34" s="1"/>
      <c r="AC34" s="1"/>
      <c r="AD34" s="1"/>
      <c r="AE34" s="1"/>
    </row>
    <row r="35" spans="1:31" ht="12.75" hidden="1">
      <c r="A35" s="1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1"/>
      </c>
      <c r="S35" s="39">
        <f t="shared" si="10"/>
      </c>
      <c r="T35" s="176">
        <f t="shared" si="2"/>
      </c>
      <c r="U35" s="177">
        <f t="shared" si="3"/>
      </c>
      <c r="V35" s="178" t="str">
        <f t="shared" si="7"/>
        <v> </v>
      </c>
      <c r="W35" s="179" t="str">
        <f t="shared" si="8"/>
        <v> </v>
      </c>
      <c r="X35" s="180">
        <f t="shared" si="4"/>
      </c>
      <c r="Y35" s="181">
        <f t="shared" si="9"/>
      </c>
      <c r="Z35" s="182">
        <f t="shared" si="5"/>
      </c>
      <c r="AA35" s="183">
        <f t="shared" si="6"/>
      </c>
      <c r="AB35" s="1"/>
      <c r="AC35" s="1"/>
      <c r="AD35" s="1"/>
      <c r="AE35" s="1"/>
    </row>
    <row r="36" spans="1:31" ht="12.75" hidden="1">
      <c r="A36" s="17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1"/>
      </c>
      <c r="S36" s="39">
        <f t="shared" si="10"/>
      </c>
      <c r="T36" s="176">
        <f t="shared" si="2"/>
      </c>
      <c r="U36" s="177">
        <f t="shared" si="3"/>
      </c>
      <c r="V36" s="178" t="str">
        <f t="shared" si="7"/>
        <v> </v>
      </c>
      <c r="W36" s="179" t="str">
        <f t="shared" si="8"/>
        <v> </v>
      </c>
      <c r="X36" s="180">
        <f t="shared" si="4"/>
      </c>
      <c r="Y36" s="181">
        <f t="shared" si="9"/>
      </c>
      <c r="Z36" s="182">
        <f t="shared" si="5"/>
      </c>
      <c r="AA36" s="183">
        <f t="shared" si="6"/>
      </c>
      <c r="AB36" s="1"/>
      <c r="AC36" s="1"/>
      <c r="AD36" s="1"/>
      <c r="AE36" s="1"/>
    </row>
    <row r="37" spans="1:31" ht="12.75" hidden="1">
      <c r="A37" s="17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1"/>
      </c>
      <c r="S37" s="39">
        <f t="shared" si="10"/>
      </c>
      <c r="T37" s="176">
        <f t="shared" si="2"/>
      </c>
      <c r="U37" s="177">
        <f t="shared" si="3"/>
      </c>
      <c r="V37" s="178" t="str">
        <f t="shared" si="7"/>
        <v> </v>
      </c>
      <c r="W37" s="179" t="str">
        <f t="shared" si="8"/>
        <v> </v>
      </c>
      <c r="X37" s="180">
        <f t="shared" si="4"/>
      </c>
      <c r="Y37" s="181">
        <f t="shared" si="9"/>
      </c>
      <c r="Z37" s="182">
        <f t="shared" si="5"/>
      </c>
      <c r="AA37" s="183">
        <f t="shared" si="6"/>
      </c>
      <c r="AB37" s="1"/>
      <c r="AC37" s="1"/>
      <c r="AD37" s="1"/>
      <c r="AE37" s="1"/>
    </row>
    <row r="38" spans="1:31" ht="12.75" hidden="1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1"/>
      </c>
      <c r="S38" s="39">
        <f t="shared" si="10"/>
      </c>
      <c r="T38" s="176">
        <f t="shared" si="2"/>
      </c>
      <c r="U38" s="177">
        <f t="shared" si="3"/>
      </c>
      <c r="V38" s="178" t="str">
        <f t="shared" si="7"/>
        <v> </v>
      </c>
      <c r="W38" s="179" t="str">
        <f t="shared" si="8"/>
        <v> </v>
      </c>
      <c r="X38" s="180">
        <f t="shared" si="4"/>
      </c>
      <c r="Y38" s="181">
        <f t="shared" si="9"/>
      </c>
      <c r="Z38" s="182">
        <f t="shared" si="5"/>
      </c>
      <c r="AA38" s="183">
        <f t="shared" si="6"/>
      </c>
      <c r="AB38" s="1"/>
      <c r="AC38" s="1"/>
      <c r="AD38" s="1"/>
      <c r="AE38" s="1"/>
    </row>
    <row r="39" spans="1:31" ht="12.75" hidden="1">
      <c r="A39" s="17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1"/>
      </c>
      <c r="S39" s="39">
        <f t="shared" si="10"/>
      </c>
      <c r="T39" s="176">
        <f t="shared" si="2"/>
      </c>
      <c r="U39" s="177">
        <f t="shared" si="3"/>
      </c>
      <c r="V39" s="178" t="str">
        <f t="shared" si="7"/>
        <v> </v>
      </c>
      <c r="W39" s="179" t="str">
        <f t="shared" si="8"/>
        <v> </v>
      </c>
      <c r="X39" s="180">
        <f t="shared" si="4"/>
      </c>
      <c r="Y39" s="181">
        <f t="shared" si="9"/>
      </c>
      <c r="Z39" s="182">
        <f t="shared" si="5"/>
      </c>
      <c r="AA39" s="183">
        <f t="shared" si="6"/>
      </c>
      <c r="AB39" s="1"/>
      <c r="AC39" s="1"/>
      <c r="AD39" s="1"/>
      <c r="AE39" s="1"/>
    </row>
    <row r="40" spans="1:31" ht="12.75" hidden="1">
      <c r="A40" s="17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1"/>
      </c>
      <c r="S40" s="39">
        <f t="shared" si="10"/>
      </c>
      <c r="T40" s="176">
        <f t="shared" si="2"/>
      </c>
      <c r="U40" s="177">
        <f t="shared" si="3"/>
      </c>
      <c r="V40" s="178" t="str">
        <f t="shared" si="7"/>
        <v> </v>
      </c>
      <c r="W40" s="179" t="str">
        <f t="shared" si="8"/>
        <v> </v>
      </c>
      <c r="X40" s="180">
        <f t="shared" si="4"/>
      </c>
      <c r="Y40" s="181">
        <f t="shared" si="9"/>
      </c>
      <c r="Z40" s="182">
        <f t="shared" si="5"/>
      </c>
      <c r="AA40" s="183">
        <f t="shared" si="6"/>
      </c>
      <c r="AB40" s="1"/>
      <c r="AC40" s="1"/>
      <c r="AD40" s="1"/>
      <c r="AE40" s="1"/>
    </row>
    <row r="41" spans="1:31" ht="12.75" hidden="1">
      <c r="A41" s="1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1"/>
      </c>
      <c r="S41" s="39">
        <f t="shared" si="10"/>
      </c>
      <c r="T41" s="176">
        <f t="shared" si="2"/>
      </c>
      <c r="U41" s="177">
        <f t="shared" si="3"/>
      </c>
      <c r="V41" s="178" t="str">
        <f t="shared" si="7"/>
        <v> </v>
      </c>
      <c r="W41" s="179" t="str">
        <f t="shared" si="8"/>
        <v> </v>
      </c>
      <c r="X41" s="180">
        <f t="shared" si="4"/>
      </c>
      <c r="Y41" s="181">
        <f t="shared" si="9"/>
      </c>
      <c r="Z41" s="182">
        <f t="shared" si="5"/>
      </c>
      <c r="AA41" s="183">
        <f t="shared" si="6"/>
      </c>
      <c r="AB41" s="1"/>
      <c r="AC41" s="1"/>
      <c r="AD41" s="1"/>
      <c r="AE41" s="1"/>
    </row>
    <row r="42" spans="1:31" ht="13.5" hidden="1" thickBot="1">
      <c r="A42" s="17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3">
        <f t="shared" si="1"/>
      </c>
      <c r="S42" s="39">
        <f t="shared" si="10"/>
      </c>
      <c r="T42" s="185">
        <f t="shared" si="2"/>
      </c>
      <c r="U42" s="186">
        <f t="shared" si="3"/>
      </c>
      <c r="V42" s="178" t="str">
        <f t="shared" si="7"/>
        <v> </v>
      </c>
      <c r="W42" s="179" t="str">
        <f t="shared" si="8"/>
        <v> </v>
      </c>
      <c r="X42" s="187">
        <f t="shared" si="4"/>
      </c>
      <c r="Y42" s="181">
        <f t="shared" si="9"/>
      </c>
      <c r="Z42" s="182">
        <f t="shared" si="5"/>
      </c>
      <c r="AA42" s="183">
        <f t="shared" si="6"/>
      </c>
      <c r="AB42" s="1"/>
      <c r="AC42" s="1"/>
      <c r="AD42" s="1"/>
      <c r="AE42" s="1"/>
    </row>
    <row r="43" spans="1:31" ht="13.5" thickBot="1">
      <c r="A43" s="1"/>
      <c r="B43" s="5"/>
      <c r="C43" s="7">
        <f aca="true" t="shared" si="11" ref="C43:P43">IF(SUM(C4:C42)=0,"",SUM(C4:C42))</f>
        <v>368</v>
      </c>
      <c r="D43" s="7">
        <f t="shared" si="11"/>
        <v>375</v>
      </c>
      <c r="E43" s="130">
        <f>IF(SUM(E4:E42)=0,"",SUM(E4:E42))</f>
        <v>357</v>
      </c>
      <c r="F43" s="7">
        <f t="shared" si="11"/>
        <v>375</v>
      </c>
      <c r="G43" s="7">
        <f t="shared" si="11"/>
        <v>403</v>
      </c>
      <c r="H43" s="7">
        <f t="shared" si="11"/>
        <v>377</v>
      </c>
      <c r="I43" s="130">
        <f>IF(SUM(I4:I42)=0,"",SUM(I4:I42))</f>
        <v>388</v>
      </c>
      <c r="J43" s="130">
        <f>IF(SUM(J4:J42)=0,"",SUM(J4:J42))</f>
        <v>401</v>
      </c>
      <c r="K43" s="7">
        <f t="shared" si="11"/>
        <v>368</v>
      </c>
      <c r="L43" s="7">
        <f t="shared" si="11"/>
      </c>
      <c r="M43" s="7">
        <f t="shared" si="11"/>
      </c>
      <c r="N43" s="7">
        <f t="shared" si="11"/>
      </c>
      <c r="O43" s="7">
        <f t="shared" si="11"/>
      </c>
      <c r="P43" s="7">
        <f t="shared" si="11"/>
      </c>
      <c r="Q43" s="1"/>
      <c r="R43" s="20">
        <f>IF((COUNT(C43:P43))&lt;1,"",(AVERAGE(C43:P43)))</f>
        <v>379.1111111111111</v>
      </c>
      <c r="S43" s="20">
        <f>IF((COUNT(C43:P43,C95:P95))&lt;1,"",IF(COUNT(C95:P95)&lt;1,AVERAGE(C43:P43),IF(COUNT(C43:P43)&lt;1,AVERAGE(C95:P95),AVERAGE(C43:P43,C95:P95))))</f>
        <v>383.5</v>
      </c>
      <c r="T43" s="22">
        <f>IF(SUM(T4:T42)&lt;1,"",MAX(T4:T42))</f>
        <v>57</v>
      </c>
      <c r="U43" s="22">
        <f>IF(SUM(U4:U42)&lt;1,"",MAX(U4:U42))</f>
        <v>45</v>
      </c>
      <c r="V43" s="20">
        <f>IF(SUM(V4:V42)&lt;1,"",(MAX(V4:V42)))</f>
        <v>41.714285714285715</v>
      </c>
      <c r="W43" s="20">
        <f>IF(SUM(W4:W42)&lt;1,"",(MAX(W4:W42)))</f>
        <v>37.285714285714285</v>
      </c>
      <c r="X43" s="188">
        <f>IF((COUNT(C43:P43))&lt;1,"",+COUNT(C43:P43))</f>
        <v>9</v>
      </c>
      <c r="Y43" s="104">
        <f>IF(MAX(Y$4:Y$42)&lt;1,"",MAX(Y$4:Y$42))</f>
        <v>42.25</v>
      </c>
      <c r="Z43" s="104">
        <f>IF(MAX(Z$4:Z$42)&lt;1,"",MAX(Z$4:Z$42))</f>
        <v>42.25</v>
      </c>
      <c r="AA43" s="104">
        <f>IF(MAX(AA$4:AA$42)&lt;1,"",MAX(AA$4:AA$42))</f>
        <v>38.214285714285715</v>
      </c>
      <c r="AB43" s="1"/>
      <c r="AC43" s="1"/>
      <c r="AD43" s="1"/>
      <c r="AE43" s="1"/>
    </row>
    <row r="44" spans="1:31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40"/>
      <c r="Y44" s="1"/>
      <c r="Z44" s="1"/>
      <c r="AA44" s="1"/>
      <c r="AB44" s="1"/>
      <c r="AC44" s="1"/>
      <c r="AD44" s="1"/>
      <c r="AE44" s="1"/>
    </row>
    <row r="45" spans="1:31" ht="12.75">
      <c r="A45" s="1" t="s">
        <v>62</v>
      </c>
      <c r="B45" s="1"/>
      <c r="C45" s="14">
        <f>'Badsey Reckers'!C95</f>
        <v>361</v>
      </c>
      <c r="D45" s="14">
        <f>'Odds &amp; Sods'!D95</f>
        <v>371</v>
      </c>
      <c r="E45" s="14">
        <f>Rustlers!E95</f>
        <v>387</v>
      </c>
      <c r="F45" s="14">
        <f>Goodalls!E95</f>
        <v>366</v>
      </c>
      <c r="G45" s="14">
        <f>Nomads!F95</f>
        <v>389</v>
      </c>
      <c r="H45" s="14">
        <f>Kingfishers!H95</f>
        <v>391</v>
      </c>
      <c r="I45" s="14">
        <f>Trackers!I95</f>
        <v>370</v>
      </c>
      <c r="J45" s="14">
        <f>'Badsey Lads'!J95</f>
        <v>367</v>
      </c>
      <c r="K45" s="14">
        <f>'Wickhamford Sports'!K95</f>
        <v>401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Won</v>
      </c>
      <c r="D47" s="108" t="str">
        <f aca="true" t="shared" si="12" ref="D47:M47">IF(ISNUMBER(D43),IF(ISNUMBER(D45),IF(D43&gt;D45,"Won",IF(D43=D45,"Draw","Lost")),"Error"),IF(ISNUMBER(D45),"Error",IF(D43="",IF(ISTEXT(D45),"",""),"Awarded Awy")))</f>
        <v>Won</v>
      </c>
      <c r="E47" s="108" t="str">
        <f t="shared" si="12"/>
        <v>Lost</v>
      </c>
      <c r="F47" s="108" t="str">
        <f t="shared" si="12"/>
        <v>Won</v>
      </c>
      <c r="G47" s="108" t="str">
        <f t="shared" si="12"/>
        <v>Won</v>
      </c>
      <c r="H47" s="108" t="str">
        <f t="shared" si="12"/>
        <v>Lost</v>
      </c>
      <c r="I47" s="108" t="str">
        <f t="shared" si="12"/>
        <v>Won</v>
      </c>
      <c r="J47" s="108" t="str">
        <f t="shared" si="12"/>
        <v>Won</v>
      </c>
      <c r="K47" s="108" t="str">
        <f t="shared" si="12"/>
        <v>Lost</v>
      </c>
      <c r="L47" s="108">
        <f t="shared" si="12"/>
      </c>
      <c r="M47" s="108">
        <f t="shared" si="12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6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3</v>
      </c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 t="s">
        <v>64</v>
      </c>
      <c r="B48" s="1"/>
      <c r="C48" s="108">
        <v>3</v>
      </c>
      <c r="D48" s="108">
        <v>3</v>
      </c>
      <c r="E48" s="108">
        <v>1</v>
      </c>
      <c r="F48" s="108">
        <v>3</v>
      </c>
      <c r="G48" s="108">
        <v>3</v>
      </c>
      <c r="H48" s="108">
        <v>3</v>
      </c>
      <c r="I48" s="108">
        <v>4</v>
      </c>
      <c r="J48" s="108">
        <v>5</v>
      </c>
      <c r="K48" s="108">
        <v>1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26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 t="s">
        <v>4</v>
      </c>
      <c r="B49" s="1"/>
      <c r="C49" s="108">
        <v>1</v>
      </c>
      <c r="D49" s="108"/>
      <c r="E49" s="108"/>
      <c r="F49" s="108">
        <v>1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2</v>
      </c>
      <c r="T49" s="1" t="s">
        <v>8</v>
      </c>
      <c r="U49" s="5">
        <f>(COUNT(C45:P45)*6)-(S48+S49)</f>
        <v>26</v>
      </c>
      <c r="V49" s="1"/>
      <c r="W49" s="5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 t="s">
        <v>30</v>
      </c>
      <c r="B51" s="1"/>
      <c r="C51" s="108">
        <f>IF(C47="","",IF(C47="Awarded Hme",12,IF(C47="Awarded Awy",0,IF(C47="Won",6,IF(C47="Draw",3,0))+C48+(C49/2)-C50)))</f>
        <v>9.5</v>
      </c>
      <c r="D51" s="108">
        <f>IF(D47="","",IF(D47="Awarded Hme",12,IF(D47="Awarded Awy",0,IF(D47="Won",6,IF(D47="Draw",3,0))+D48+(D49/2)-D50)))</f>
        <v>9</v>
      </c>
      <c r="E51" s="108">
        <f aca="true" t="shared" si="13" ref="E51:P51">IF(E47="","",IF(E47="Awarded Hme",12,IF(E47="Awarded Awy",0,IF(E47="Won",6,IF(E47="Draw",3,0))+E48+(E49/2)-E50)))</f>
        <v>1</v>
      </c>
      <c r="F51" s="108">
        <f t="shared" si="13"/>
        <v>9.5</v>
      </c>
      <c r="G51" s="108">
        <f t="shared" si="13"/>
        <v>9</v>
      </c>
      <c r="H51" s="108">
        <f t="shared" si="13"/>
        <v>3</v>
      </c>
      <c r="I51" s="108">
        <f t="shared" si="13"/>
        <v>10</v>
      </c>
      <c r="J51" s="108">
        <f t="shared" si="13"/>
        <v>11</v>
      </c>
      <c r="K51" s="108">
        <f t="shared" si="13"/>
        <v>1</v>
      </c>
      <c r="L51" s="108"/>
      <c r="M51" s="108">
        <f t="shared" si="13"/>
      </c>
      <c r="N51" s="108">
        <f t="shared" si="13"/>
      </c>
      <c r="O51" s="108">
        <f t="shared" si="13"/>
      </c>
      <c r="P51" s="108">
        <f t="shared" si="13"/>
      </c>
      <c r="Q51" s="1"/>
      <c r="R51" s="1" t="s">
        <v>30</v>
      </c>
      <c r="S51" s="5">
        <f>SUM(C51:P51)</f>
        <v>63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 thickBot="1">
      <c r="A53" s="244" t="str">
        <f ca="1">+RIGHT(CELL("filename",A1),LEN(CELL("filename",A1))-FIND("]",CELL("filename",A1)))&amp;" Away"</f>
        <v>Team Phoenix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  <c r="AE53" s="1"/>
    </row>
    <row r="54" spans="1:31" ht="13.5" customHeight="1" thickBot="1">
      <c r="A54" s="167" t="s">
        <v>110</v>
      </c>
      <c r="B54" s="161" t="s">
        <v>79</v>
      </c>
      <c r="C54" s="206">
        <v>45197</v>
      </c>
      <c r="D54" s="206">
        <v>45217</v>
      </c>
      <c r="E54" s="206">
        <v>45232</v>
      </c>
      <c r="F54" s="206">
        <v>45260</v>
      </c>
      <c r="G54" s="206">
        <v>45302</v>
      </c>
      <c r="H54" s="206">
        <v>45316</v>
      </c>
      <c r="I54" s="206">
        <v>45337</v>
      </c>
      <c r="J54" s="206">
        <v>45358</v>
      </c>
      <c r="K54" s="206">
        <v>45386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  <c r="AC54" s="1"/>
      <c r="AD54" s="1"/>
      <c r="AE54" s="1"/>
    </row>
    <row r="55" spans="1:31" ht="13.5" thickBot="1">
      <c r="A55" s="162" t="str">
        <f ca="1">+RIGHT(CELL("filename",A1),LEN(CELL("filename",A1))-FIND("]",CELL("filename",A1)))</f>
        <v>Team Phoenix</v>
      </c>
      <c r="B55" s="7" t="s">
        <v>10</v>
      </c>
      <c r="C55" s="207" t="s">
        <v>127</v>
      </c>
      <c r="D55" s="207" t="s">
        <v>374</v>
      </c>
      <c r="E55" s="207" t="s">
        <v>128</v>
      </c>
      <c r="F55" s="207" t="s">
        <v>120</v>
      </c>
      <c r="G55" s="207" t="s">
        <v>121</v>
      </c>
      <c r="H55" s="207" t="s">
        <v>395</v>
      </c>
      <c r="I55" s="207" t="s">
        <v>125</v>
      </c>
      <c r="J55" s="207" t="s">
        <v>375</v>
      </c>
      <c r="K55" s="207" t="s">
        <v>124</v>
      </c>
      <c r="L55" s="7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  <c r="AE55" s="1"/>
    </row>
    <row r="56" spans="1:31" ht="12.75">
      <c r="A56" s="221" t="s">
        <v>394</v>
      </c>
      <c r="B56" s="132" t="s">
        <v>131</v>
      </c>
      <c r="C56" s="222"/>
      <c r="D56" s="13"/>
      <c r="E56" s="13"/>
      <c r="F56" s="13">
        <v>38</v>
      </c>
      <c r="G56" s="13"/>
      <c r="H56" s="13"/>
      <c r="I56" s="13">
        <v>37</v>
      </c>
      <c r="J56" s="13">
        <v>43</v>
      </c>
      <c r="K56" s="13">
        <v>57</v>
      </c>
      <c r="L56" s="14"/>
      <c r="M56" s="13"/>
      <c r="N56" s="14"/>
      <c r="O56" s="14"/>
      <c r="P56" s="100"/>
      <c r="Q56" s="190"/>
      <c r="R56" s="96">
        <f>IF((COUNT(C56:P56))&lt;1,"",(AVERAGE(C56:P56)))</f>
        <v>43.75</v>
      </c>
      <c r="S56" s="191"/>
      <c r="T56" s="168">
        <f>IF((COUNT(C56:P56))&lt;1,"",IF(B56="F"," ",MAX(C56:P56)))</f>
        <v>57</v>
      </c>
      <c r="U56" s="169" t="str">
        <f>IF((COUNT(C56:P56))&lt;1,"",IF(B56="F",MAX(C56:P56)," "))</f>
        <v> </v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>IF((COUNT(C56:P56))&lt;1,"",(COUNT(C56:P56)))</f>
        <v>4</v>
      </c>
      <c r="Y56" s="19"/>
      <c r="Z56" s="1"/>
      <c r="AA56" s="1"/>
      <c r="AB56" s="1"/>
      <c r="AC56" s="1"/>
      <c r="AD56" s="1"/>
      <c r="AE56" s="1"/>
    </row>
    <row r="57" spans="1:31" ht="12.75">
      <c r="A57" s="218" t="s">
        <v>312</v>
      </c>
      <c r="B57" s="215" t="s">
        <v>35</v>
      </c>
      <c r="C57" s="57"/>
      <c r="D57" s="14">
        <v>35</v>
      </c>
      <c r="E57" s="14">
        <v>33</v>
      </c>
      <c r="F57" s="14">
        <v>38</v>
      </c>
      <c r="G57" s="14"/>
      <c r="H57" s="14">
        <v>39</v>
      </c>
      <c r="I57" s="14">
        <v>39</v>
      </c>
      <c r="J57" s="14">
        <v>44</v>
      </c>
      <c r="K57" s="14">
        <v>35</v>
      </c>
      <c r="L57" s="14"/>
      <c r="M57" s="14"/>
      <c r="N57" s="14"/>
      <c r="O57" s="14"/>
      <c r="P57" s="14"/>
      <c r="Q57" s="1"/>
      <c r="R57" s="97">
        <f aca="true" t="shared" si="14" ref="R57:R94">IF((COUNT(C57:P57))&lt;1,"",(AVERAGE(C57:P57)))</f>
        <v>37.57142857142857</v>
      </c>
      <c r="S57" s="95"/>
      <c r="T57" s="176" t="str">
        <f aca="true" t="shared" si="15" ref="T57:T94">IF((COUNT(C57:P57))&lt;1,"",IF(B57="F"," ",MAX(C57:P57)))</f>
        <v> </v>
      </c>
      <c r="U57" s="177">
        <f aca="true" t="shared" si="16" ref="U57:U94">IF((COUNT(C57:P57))&lt;1,"",IF(B57="F",MAX(C57:P57)," "))</f>
        <v>44</v>
      </c>
      <c r="V57" s="194" t="str">
        <f>IF(B57="F"," ",IF(COUNTA(C57:P57)&gt;=6,R57," "))</f>
        <v> </v>
      </c>
      <c r="W57" s="195">
        <f>IF(B57="F",IF(COUNTA(C57:P57)&gt;=6,R57," ")," ")</f>
        <v>37.57142857142857</v>
      </c>
      <c r="X57" s="180">
        <f aca="true" t="shared" si="17" ref="X57:X94">IF((COUNT(C57:P57))&lt;1,"",(COUNT(C57:P57)))</f>
        <v>7</v>
      </c>
      <c r="Y57" s="16"/>
      <c r="Z57" s="1"/>
      <c r="AA57" s="1"/>
      <c r="AB57" s="1"/>
      <c r="AC57" s="1"/>
      <c r="AD57" s="1"/>
      <c r="AE57" s="1"/>
    </row>
    <row r="58" spans="1:31" ht="12.75">
      <c r="A58" s="216" t="s">
        <v>323</v>
      </c>
      <c r="B58" s="217" t="s">
        <v>131</v>
      </c>
      <c r="C58" s="5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14"/>
      </c>
      <c r="S58" s="95"/>
      <c r="T58" s="176">
        <f t="shared" si="15"/>
      </c>
      <c r="U58" s="177">
        <f t="shared" si="16"/>
      </c>
      <c r="V58" s="194" t="str">
        <f aca="true" t="shared" si="18" ref="V58:V94">IF(B58="F"," ",IF(COUNTA(C58:P58)&gt;=6,R58," "))</f>
        <v> </v>
      </c>
      <c r="W58" s="195" t="str">
        <f aca="true" t="shared" si="19" ref="W58:W94">IF(B58="F",IF(COUNTA(C58:P58)&gt;=6,R58," ")," ")</f>
        <v> </v>
      </c>
      <c r="X58" s="180">
        <f t="shared" si="17"/>
      </c>
      <c r="Y58" s="16"/>
      <c r="Z58" s="1"/>
      <c r="AA58" s="1"/>
      <c r="AB58" s="1"/>
      <c r="AC58" s="1"/>
      <c r="AD58" s="1"/>
      <c r="AE58" s="1"/>
    </row>
    <row r="59" spans="1:31" ht="12.75">
      <c r="A59" s="218" t="s">
        <v>317</v>
      </c>
      <c r="B59" s="215" t="s">
        <v>131</v>
      </c>
      <c r="C59" s="57">
        <v>46</v>
      </c>
      <c r="D59" s="14">
        <v>40</v>
      </c>
      <c r="E59" s="14">
        <v>43</v>
      </c>
      <c r="F59" s="14">
        <v>41</v>
      </c>
      <c r="G59" s="14">
        <v>47</v>
      </c>
      <c r="H59" s="14">
        <v>41</v>
      </c>
      <c r="I59" s="14">
        <v>44</v>
      </c>
      <c r="J59" s="14">
        <v>42</v>
      </c>
      <c r="K59" s="14">
        <v>40</v>
      </c>
      <c r="L59" s="14"/>
      <c r="M59" s="14"/>
      <c r="N59" s="14"/>
      <c r="O59" s="14"/>
      <c r="P59" s="14"/>
      <c r="Q59" s="1"/>
      <c r="R59" s="97">
        <f t="shared" si="14"/>
        <v>42.666666666666664</v>
      </c>
      <c r="S59" s="95"/>
      <c r="T59" s="176">
        <f t="shared" si="15"/>
        <v>47</v>
      </c>
      <c r="U59" s="177" t="str">
        <f t="shared" si="16"/>
        <v> </v>
      </c>
      <c r="V59" s="194">
        <f t="shared" si="18"/>
        <v>42.666666666666664</v>
      </c>
      <c r="W59" s="195" t="str">
        <f t="shared" si="19"/>
        <v> </v>
      </c>
      <c r="X59" s="180">
        <f t="shared" si="17"/>
        <v>9</v>
      </c>
      <c r="Y59" s="16"/>
      <c r="Z59" s="1"/>
      <c r="AA59" s="1"/>
      <c r="AB59" s="1"/>
      <c r="AC59" s="1"/>
      <c r="AD59" s="1"/>
      <c r="AE59" s="1"/>
    </row>
    <row r="60" spans="1:31" ht="12.75">
      <c r="A60" s="218" t="s">
        <v>311</v>
      </c>
      <c r="B60" s="215" t="s">
        <v>35</v>
      </c>
      <c r="C60" s="57">
        <v>36</v>
      </c>
      <c r="D60" s="14">
        <v>38</v>
      </c>
      <c r="E60" s="14">
        <v>41</v>
      </c>
      <c r="F60" s="14"/>
      <c r="G60" s="14">
        <v>42</v>
      </c>
      <c r="H60" s="14">
        <v>27</v>
      </c>
      <c r="I60" s="14"/>
      <c r="J60" s="14">
        <v>45</v>
      </c>
      <c r="K60" s="14">
        <v>45</v>
      </c>
      <c r="L60" s="14"/>
      <c r="M60" s="14"/>
      <c r="N60" s="14"/>
      <c r="O60" s="14"/>
      <c r="P60" s="14"/>
      <c r="Q60" s="1"/>
      <c r="R60" s="97">
        <f t="shared" si="14"/>
        <v>39.142857142857146</v>
      </c>
      <c r="S60" s="95"/>
      <c r="T60" s="176" t="str">
        <f t="shared" si="15"/>
        <v> </v>
      </c>
      <c r="U60" s="177">
        <f t="shared" si="16"/>
        <v>45</v>
      </c>
      <c r="V60" s="194" t="str">
        <f t="shared" si="18"/>
        <v> </v>
      </c>
      <c r="W60" s="195">
        <f t="shared" si="19"/>
        <v>39.142857142857146</v>
      </c>
      <c r="X60" s="180">
        <f t="shared" si="17"/>
        <v>7</v>
      </c>
      <c r="Y60" s="16"/>
      <c r="Z60" s="1"/>
      <c r="AA60" s="1"/>
      <c r="AB60" s="1"/>
      <c r="AC60" s="1"/>
      <c r="AD60" s="1"/>
      <c r="AE60" s="1"/>
    </row>
    <row r="61" spans="1:31" ht="12.75">
      <c r="A61" s="216" t="s">
        <v>327</v>
      </c>
      <c r="B61" s="217" t="s">
        <v>35</v>
      </c>
      <c r="C61" s="5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>
        <f t="shared" si="14"/>
      </c>
      <c r="S61" s="95"/>
      <c r="T61" s="176">
        <f t="shared" si="15"/>
      </c>
      <c r="U61" s="177">
        <f t="shared" si="16"/>
      </c>
      <c r="V61" s="194" t="str">
        <f t="shared" si="18"/>
        <v> </v>
      </c>
      <c r="W61" s="195" t="str">
        <f t="shared" si="19"/>
        <v> </v>
      </c>
      <c r="X61" s="180">
        <f t="shared" si="17"/>
      </c>
      <c r="Y61" s="16"/>
      <c r="Z61" s="1"/>
      <c r="AA61" s="1"/>
      <c r="AB61" s="1"/>
      <c r="AC61" s="1"/>
      <c r="AD61" s="1"/>
      <c r="AE61" s="1"/>
    </row>
    <row r="62" spans="1:31" ht="12.75">
      <c r="A62" s="216" t="s">
        <v>320</v>
      </c>
      <c r="B62" s="217" t="s">
        <v>131</v>
      </c>
      <c r="C62" s="57"/>
      <c r="D62" s="14"/>
      <c r="E62" s="14">
        <v>34</v>
      </c>
      <c r="F62" s="14">
        <v>33</v>
      </c>
      <c r="G62" s="14">
        <v>33</v>
      </c>
      <c r="H62" s="14">
        <v>35</v>
      </c>
      <c r="I62" s="14">
        <v>31</v>
      </c>
      <c r="J62" s="14"/>
      <c r="K62" s="14"/>
      <c r="L62" s="14"/>
      <c r="M62" s="14"/>
      <c r="N62" s="14"/>
      <c r="O62" s="14"/>
      <c r="P62" s="14"/>
      <c r="Q62" s="1"/>
      <c r="R62" s="97">
        <f t="shared" si="14"/>
        <v>33.2</v>
      </c>
      <c r="S62" s="95"/>
      <c r="T62" s="176">
        <f t="shared" si="15"/>
        <v>35</v>
      </c>
      <c r="U62" s="177" t="str">
        <f t="shared" si="16"/>
        <v> </v>
      </c>
      <c r="V62" s="194" t="str">
        <f t="shared" si="18"/>
        <v> </v>
      </c>
      <c r="W62" s="195" t="str">
        <f t="shared" si="19"/>
        <v> </v>
      </c>
      <c r="X62" s="180">
        <f t="shared" si="17"/>
        <v>5</v>
      </c>
      <c r="Y62" s="16"/>
      <c r="Z62" s="1"/>
      <c r="AA62" s="1"/>
      <c r="AB62" s="1"/>
      <c r="AC62" s="1"/>
      <c r="AD62" s="1"/>
      <c r="AE62" s="1"/>
    </row>
    <row r="63" spans="1:31" ht="12.75">
      <c r="A63" s="218" t="s">
        <v>330</v>
      </c>
      <c r="B63" s="215" t="s">
        <v>131</v>
      </c>
      <c r="C63" s="57">
        <v>37</v>
      </c>
      <c r="D63" s="14">
        <v>46</v>
      </c>
      <c r="E63" s="14">
        <v>41</v>
      </c>
      <c r="F63" s="14"/>
      <c r="G63" s="14">
        <v>33</v>
      </c>
      <c r="H63" s="14"/>
      <c r="I63" s="14">
        <v>43</v>
      </c>
      <c r="J63" s="14">
        <v>37</v>
      </c>
      <c r="K63" s="14">
        <v>38</v>
      </c>
      <c r="L63" s="14"/>
      <c r="M63" s="14"/>
      <c r="N63" s="14"/>
      <c r="O63" s="14"/>
      <c r="P63" s="14"/>
      <c r="Q63" s="1"/>
      <c r="R63" s="97">
        <f t="shared" si="14"/>
        <v>39.285714285714285</v>
      </c>
      <c r="S63" s="95"/>
      <c r="T63" s="176">
        <f t="shared" si="15"/>
        <v>46</v>
      </c>
      <c r="U63" s="177" t="str">
        <f t="shared" si="16"/>
        <v> </v>
      </c>
      <c r="V63" s="194">
        <f t="shared" si="18"/>
        <v>39.285714285714285</v>
      </c>
      <c r="W63" s="195" t="str">
        <f t="shared" si="19"/>
        <v> </v>
      </c>
      <c r="X63" s="180">
        <f t="shared" si="17"/>
        <v>7</v>
      </c>
      <c r="Y63" s="16"/>
      <c r="Z63" s="1"/>
      <c r="AA63" s="1"/>
      <c r="AB63" s="1"/>
      <c r="AC63" s="1"/>
      <c r="AD63" s="1"/>
      <c r="AE63" s="1"/>
    </row>
    <row r="64" spans="1:31" ht="12.75">
      <c r="A64" s="216" t="s">
        <v>324</v>
      </c>
      <c r="B64" s="217" t="s">
        <v>131</v>
      </c>
      <c r="C64" s="228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4"/>
      </c>
      <c r="S64" s="95"/>
      <c r="T64" s="176">
        <f t="shared" si="15"/>
      </c>
      <c r="U64" s="177">
        <f t="shared" si="16"/>
      </c>
      <c r="V64" s="194" t="str">
        <f t="shared" si="18"/>
        <v> </v>
      </c>
      <c r="W64" s="195" t="str">
        <f t="shared" si="19"/>
        <v> </v>
      </c>
      <c r="X64" s="180">
        <f t="shared" si="17"/>
      </c>
      <c r="Y64" s="16"/>
      <c r="Z64" s="1"/>
      <c r="AA64" s="1"/>
      <c r="AB64" s="1"/>
      <c r="AC64" s="1"/>
      <c r="AD64" s="1"/>
      <c r="AE64" s="1"/>
    </row>
    <row r="65" spans="1:31" ht="12.75">
      <c r="A65" s="218" t="s">
        <v>321</v>
      </c>
      <c r="B65" s="215" t="s">
        <v>131</v>
      </c>
      <c r="C65" s="5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97">
        <f t="shared" si="14"/>
      </c>
      <c r="S65" s="95"/>
      <c r="T65" s="176">
        <f t="shared" si="15"/>
      </c>
      <c r="U65" s="177">
        <f t="shared" si="16"/>
      </c>
      <c r="V65" s="194" t="str">
        <f t="shared" si="18"/>
        <v> </v>
      </c>
      <c r="W65" s="195" t="str">
        <f t="shared" si="19"/>
        <v> </v>
      </c>
      <c r="X65" s="180">
        <f t="shared" si="17"/>
      </c>
      <c r="Y65" s="16"/>
      <c r="Z65" s="1"/>
      <c r="AA65" s="1"/>
      <c r="AB65" s="1"/>
      <c r="AC65" s="1"/>
      <c r="AD65" s="1"/>
      <c r="AE65" s="1"/>
    </row>
    <row r="66" spans="1:31" ht="12.75">
      <c r="A66" s="214" t="s">
        <v>393</v>
      </c>
      <c r="B66" s="215" t="s">
        <v>131</v>
      </c>
      <c r="C66" s="57">
        <v>43</v>
      </c>
      <c r="D66" s="14">
        <v>48</v>
      </c>
      <c r="E66" s="14">
        <v>40</v>
      </c>
      <c r="F66" s="14">
        <v>35</v>
      </c>
      <c r="G66" s="14">
        <v>39</v>
      </c>
      <c r="H66" s="14">
        <v>45</v>
      </c>
      <c r="I66" s="14">
        <v>44</v>
      </c>
      <c r="J66" s="14">
        <v>45</v>
      </c>
      <c r="K66" s="14">
        <v>43</v>
      </c>
      <c r="L66" s="14"/>
      <c r="M66" s="14"/>
      <c r="N66" s="14"/>
      <c r="O66" s="14"/>
      <c r="P66" s="14"/>
      <c r="Q66" s="1"/>
      <c r="R66" s="97">
        <f t="shared" si="14"/>
        <v>42.44444444444444</v>
      </c>
      <c r="S66" s="95"/>
      <c r="T66" s="176">
        <f t="shared" si="15"/>
        <v>48</v>
      </c>
      <c r="U66" s="177" t="str">
        <f t="shared" si="16"/>
        <v> </v>
      </c>
      <c r="V66" s="194">
        <f t="shared" si="18"/>
        <v>42.44444444444444</v>
      </c>
      <c r="W66" s="195" t="str">
        <f t="shared" si="19"/>
        <v> </v>
      </c>
      <c r="X66" s="180">
        <f t="shared" si="17"/>
        <v>9</v>
      </c>
      <c r="Y66" s="16"/>
      <c r="Z66" s="1"/>
      <c r="AA66" s="1"/>
      <c r="AB66" s="1"/>
      <c r="AC66" s="1"/>
      <c r="AD66" s="1"/>
      <c r="AE66" s="1"/>
    </row>
    <row r="67" spans="1:31" ht="12.75">
      <c r="A67" s="218" t="s">
        <v>318</v>
      </c>
      <c r="B67" s="215" t="s">
        <v>131</v>
      </c>
      <c r="C67" s="57">
        <v>33</v>
      </c>
      <c r="D67" s="14">
        <v>29</v>
      </c>
      <c r="E67" s="14"/>
      <c r="F67" s="14">
        <v>30</v>
      </c>
      <c r="G67" s="14">
        <v>35</v>
      </c>
      <c r="H67" s="14">
        <v>34</v>
      </c>
      <c r="I67" s="14">
        <v>36</v>
      </c>
      <c r="J67" s="14">
        <v>44</v>
      </c>
      <c r="K67" s="14">
        <v>39</v>
      </c>
      <c r="L67" s="14"/>
      <c r="M67" s="14"/>
      <c r="N67" s="14"/>
      <c r="O67" s="14"/>
      <c r="P67" s="14"/>
      <c r="Q67" s="1"/>
      <c r="R67" s="97">
        <f t="shared" si="14"/>
        <v>35</v>
      </c>
      <c r="S67" s="95"/>
      <c r="T67" s="176">
        <f t="shared" si="15"/>
        <v>44</v>
      </c>
      <c r="U67" s="177" t="str">
        <f t="shared" si="16"/>
        <v> </v>
      </c>
      <c r="V67" s="194">
        <f t="shared" si="18"/>
        <v>35</v>
      </c>
      <c r="W67" s="195" t="str">
        <f t="shared" si="19"/>
        <v> </v>
      </c>
      <c r="X67" s="180">
        <f t="shared" si="17"/>
        <v>8</v>
      </c>
      <c r="Y67" s="16"/>
      <c r="Z67" s="1"/>
      <c r="AA67" s="1"/>
      <c r="AB67" s="1"/>
      <c r="AC67" s="1"/>
      <c r="AD67" s="1"/>
      <c r="AE67" s="1"/>
    </row>
    <row r="68" spans="1:31" ht="12.75">
      <c r="A68" s="218" t="s">
        <v>313</v>
      </c>
      <c r="B68" s="215" t="s">
        <v>35</v>
      </c>
      <c r="C68" s="5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14"/>
      </c>
      <c r="S68" s="95"/>
      <c r="T68" s="176">
        <f t="shared" si="15"/>
      </c>
      <c r="U68" s="177">
        <f t="shared" si="16"/>
      </c>
      <c r="V68" s="194" t="str">
        <f t="shared" si="18"/>
        <v> </v>
      </c>
      <c r="W68" s="195" t="str">
        <f t="shared" si="19"/>
        <v> </v>
      </c>
      <c r="X68" s="180">
        <f t="shared" si="17"/>
      </c>
      <c r="Y68" s="16"/>
      <c r="Z68" s="1"/>
      <c r="AA68" s="1"/>
      <c r="AB68" s="1"/>
      <c r="AC68" s="1"/>
      <c r="AD68" s="1"/>
      <c r="AE68" s="1"/>
    </row>
    <row r="69" spans="1:31" ht="12.75">
      <c r="A69" s="216" t="s">
        <v>326</v>
      </c>
      <c r="B69" s="217" t="s">
        <v>131</v>
      </c>
      <c r="C69" s="5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97">
        <f t="shared" si="14"/>
      </c>
      <c r="S69" s="95"/>
      <c r="T69" s="176">
        <f t="shared" si="15"/>
      </c>
      <c r="U69" s="177">
        <f t="shared" si="16"/>
      </c>
      <c r="V69" s="194" t="str">
        <f t="shared" si="18"/>
        <v> </v>
      </c>
      <c r="W69" s="195" t="str">
        <f t="shared" si="19"/>
        <v> </v>
      </c>
      <c r="X69" s="180">
        <f t="shared" si="17"/>
      </c>
      <c r="Y69" s="16"/>
      <c r="Z69" s="1"/>
      <c r="AA69" s="1"/>
      <c r="AB69" s="1"/>
      <c r="AC69" s="1"/>
      <c r="AD69" s="1"/>
      <c r="AE69" s="1"/>
    </row>
    <row r="70" spans="1:31" ht="12.75">
      <c r="A70" s="218" t="s">
        <v>325</v>
      </c>
      <c r="B70" s="215" t="s">
        <v>131</v>
      </c>
      <c r="C70" s="5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97">
        <f t="shared" si="14"/>
      </c>
      <c r="S70" s="95"/>
      <c r="T70" s="176">
        <f t="shared" si="15"/>
      </c>
      <c r="U70" s="177">
        <f t="shared" si="16"/>
      </c>
      <c r="V70" s="194" t="str">
        <f t="shared" si="18"/>
        <v> </v>
      </c>
      <c r="W70" s="195" t="str">
        <f t="shared" si="19"/>
        <v> </v>
      </c>
      <c r="X70" s="180">
        <f t="shared" si="17"/>
      </c>
      <c r="Y70" s="16"/>
      <c r="Z70" s="1"/>
      <c r="AA70" s="1"/>
      <c r="AB70" s="1"/>
      <c r="AC70" s="1"/>
      <c r="AD70" s="1"/>
      <c r="AE70" s="1"/>
    </row>
    <row r="71" spans="1:31" ht="12.75">
      <c r="A71" s="218" t="s">
        <v>314</v>
      </c>
      <c r="B71" s="215" t="s">
        <v>35</v>
      </c>
      <c r="C71" s="5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97">
        <f t="shared" si="14"/>
      </c>
      <c r="S71" s="95"/>
      <c r="T71" s="176">
        <f t="shared" si="15"/>
      </c>
      <c r="U71" s="177">
        <f t="shared" si="16"/>
      </c>
      <c r="V71" s="194" t="str">
        <f t="shared" si="18"/>
        <v> </v>
      </c>
      <c r="W71" s="195" t="str">
        <f t="shared" si="19"/>
        <v> </v>
      </c>
      <c r="X71" s="180">
        <f t="shared" si="17"/>
      </c>
      <c r="Y71" s="16"/>
      <c r="Z71" s="1"/>
      <c r="AA71" s="1"/>
      <c r="AB71" s="1"/>
      <c r="AC71" s="1"/>
      <c r="AD71" s="1"/>
      <c r="AE71" s="1"/>
    </row>
    <row r="72" spans="1:31" ht="12.75">
      <c r="A72" s="218" t="s">
        <v>328</v>
      </c>
      <c r="B72" s="215" t="s">
        <v>131</v>
      </c>
      <c r="C72" s="57"/>
      <c r="D72" s="14"/>
      <c r="E72" s="14"/>
      <c r="F72" s="14">
        <v>35</v>
      </c>
      <c r="G72" s="14">
        <v>44</v>
      </c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4"/>
        <v>39.5</v>
      </c>
      <c r="S72" s="95"/>
      <c r="T72" s="176">
        <f t="shared" si="15"/>
        <v>44</v>
      </c>
      <c r="U72" s="177" t="str">
        <f t="shared" si="16"/>
        <v> </v>
      </c>
      <c r="V72" s="194" t="str">
        <f t="shared" si="18"/>
        <v> </v>
      </c>
      <c r="W72" s="195" t="str">
        <f t="shared" si="19"/>
        <v> </v>
      </c>
      <c r="X72" s="180">
        <f t="shared" si="17"/>
        <v>2</v>
      </c>
      <c r="Y72" s="16"/>
      <c r="Z72" s="1"/>
      <c r="AA72" s="1"/>
      <c r="AB72" s="1"/>
      <c r="AC72" s="1"/>
      <c r="AD72" s="1"/>
      <c r="AE72" s="1"/>
    </row>
    <row r="73" spans="1:31" ht="12.75">
      <c r="A73" s="218" t="s">
        <v>329</v>
      </c>
      <c r="B73" s="215" t="s">
        <v>131</v>
      </c>
      <c r="C73" s="5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14"/>
      </c>
      <c r="S73" s="95"/>
      <c r="T73" s="176">
        <f t="shared" si="15"/>
      </c>
      <c r="U73" s="177">
        <f t="shared" si="16"/>
      </c>
      <c r="V73" s="194" t="str">
        <f t="shared" si="18"/>
        <v> </v>
      </c>
      <c r="W73" s="195" t="str">
        <f t="shared" si="19"/>
        <v> </v>
      </c>
      <c r="X73" s="180">
        <f t="shared" si="17"/>
      </c>
      <c r="Y73" s="16"/>
      <c r="Z73" s="1"/>
      <c r="AA73" s="1"/>
      <c r="AB73" s="1"/>
      <c r="AC73" s="1"/>
      <c r="AD73" s="1"/>
      <c r="AE73" s="1"/>
    </row>
    <row r="74" spans="1:31" ht="12.75">
      <c r="A74" s="218" t="s">
        <v>319</v>
      </c>
      <c r="B74" s="215" t="s">
        <v>131</v>
      </c>
      <c r="C74" s="57">
        <v>41</v>
      </c>
      <c r="D74" s="14">
        <v>40</v>
      </c>
      <c r="E74" s="14">
        <v>41</v>
      </c>
      <c r="F74" s="14">
        <v>41</v>
      </c>
      <c r="G74" s="14">
        <v>42</v>
      </c>
      <c r="H74" s="14">
        <v>32</v>
      </c>
      <c r="I74" s="14">
        <v>44</v>
      </c>
      <c r="J74" s="14">
        <v>50</v>
      </c>
      <c r="K74" s="14">
        <v>33</v>
      </c>
      <c r="L74" s="14"/>
      <c r="M74" s="14"/>
      <c r="N74" s="14"/>
      <c r="O74" s="14"/>
      <c r="P74" s="14"/>
      <c r="Q74" s="1"/>
      <c r="R74" s="97">
        <f t="shared" si="14"/>
        <v>40.44444444444444</v>
      </c>
      <c r="S74" s="95"/>
      <c r="T74" s="176">
        <f t="shared" si="15"/>
        <v>50</v>
      </c>
      <c r="U74" s="177" t="str">
        <f t="shared" si="16"/>
        <v> </v>
      </c>
      <c r="V74" s="194">
        <f t="shared" si="18"/>
        <v>40.44444444444444</v>
      </c>
      <c r="W74" s="195" t="str">
        <f t="shared" si="19"/>
        <v> </v>
      </c>
      <c r="X74" s="180">
        <f t="shared" si="17"/>
        <v>9</v>
      </c>
      <c r="Y74" s="16"/>
      <c r="Z74" s="1"/>
      <c r="AA74" s="1"/>
      <c r="AB74" s="1"/>
      <c r="AC74" s="1"/>
      <c r="AD74" s="1"/>
      <c r="AE74" s="1"/>
    </row>
    <row r="75" spans="1:31" ht="12.75">
      <c r="A75" s="223" t="s">
        <v>332</v>
      </c>
      <c r="B75" s="122" t="s">
        <v>35</v>
      </c>
      <c r="C75" s="14">
        <v>29</v>
      </c>
      <c r="D75" s="14">
        <v>31</v>
      </c>
      <c r="E75" s="14"/>
      <c r="F75" s="14"/>
      <c r="G75" s="14"/>
      <c r="H75" s="14">
        <v>24</v>
      </c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14"/>
        <v>28</v>
      </c>
      <c r="S75" s="95"/>
      <c r="T75" s="176" t="str">
        <f t="shared" si="15"/>
        <v> </v>
      </c>
      <c r="U75" s="177">
        <f t="shared" si="16"/>
        <v>31</v>
      </c>
      <c r="V75" s="194" t="str">
        <f t="shared" si="18"/>
        <v> </v>
      </c>
      <c r="W75" s="195" t="str">
        <f t="shared" si="19"/>
        <v> </v>
      </c>
      <c r="X75" s="180">
        <f t="shared" si="17"/>
        <v>3</v>
      </c>
      <c r="Y75" s="16"/>
      <c r="Z75" s="1"/>
      <c r="AA75" s="1"/>
      <c r="AB75" s="1"/>
      <c r="AC75" s="1"/>
      <c r="AD75" s="1"/>
      <c r="AE75" s="1"/>
    </row>
    <row r="76" spans="1:31" ht="12.75">
      <c r="A76" s="121" t="s">
        <v>331</v>
      </c>
      <c r="B76" s="122" t="s">
        <v>131</v>
      </c>
      <c r="C76" s="14">
        <v>28</v>
      </c>
      <c r="D76" s="14">
        <v>27</v>
      </c>
      <c r="E76" s="14">
        <v>27</v>
      </c>
      <c r="F76" s="14"/>
      <c r="G76" s="14"/>
      <c r="H76" s="14">
        <v>23</v>
      </c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14"/>
        <v>26.25</v>
      </c>
      <c r="S76" s="95"/>
      <c r="T76" s="176">
        <f t="shared" si="15"/>
        <v>28</v>
      </c>
      <c r="U76" s="177" t="str">
        <f t="shared" si="16"/>
        <v> </v>
      </c>
      <c r="V76" s="194" t="str">
        <f t="shared" si="18"/>
        <v> </v>
      </c>
      <c r="W76" s="195" t="str">
        <f t="shared" si="19"/>
        <v> </v>
      </c>
      <c r="X76" s="180">
        <f t="shared" si="17"/>
        <v>4</v>
      </c>
      <c r="Y76" s="16"/>
      <c r="Z76" s="1"/>
      <c r="AA76" s="1"/>
      <c r="AB76" s="1"/>
      <c r="AC76" s="1"/>
      <c r="AD76" s="1"/>
      <c r="AE76" s="1"/>
    </row>
    <row r="77" spans="1:31" ht="12.75">
      <c r="A77" s="121" t="s">
        <v>316</v>
      </c>
      <c r="B77" s="122" t="s">
        <v>131</v>
      </c>
      <c r="C77" s="14">
        <v>44</v>
      </c>
      <c r="D77" s="14">
        <v>43</v>
      </c>
      <c r="E77" s="14">
        <v>44</v>
      </c>
      <c r="F77" s="14">
        <v>36</v>
      </c>
      <c r="G77" s="14">
        <v>37</v>
      </c>
      <c r="H77" s="14">
        <v>44</v>
      </c>
      <c r="I77" s="14">
        <v>37</v>
      </c>
      <c r="J77" s="14">
        <v>42</v>
      </c>
      <c r="K77" s="14">
        <v>45</v>
      </c>
      <c r="L77" s="14"/>
      <c r="M77" s="14"/>
      <c r="N77" s="14"/>
      <c r="O77" s="14"/>
      <c r="P77" s="14"/>
      <c r="Q77" s="1"/>
      <c r="R77" s="97">
        <f t="shared" si="14"/>
        <v>41.333333333333336</v>
      </c>
      <c r="S77" s="95"/>
      <c r="T77" s="176">
        <f t="shared" si="15"/>
        <v>45</v>
      </c>
      <c r="U77" s="177" t="str">
        <f t="shared" si="16"/>
        <v> </v>
      </c>
      <c r="V77" s="194">
        <f t="shared" si="18"/>
        <v>41.333333333333336</v>
      </c>
      <c r="W77" s="195" t="str">
        <f t="shared" si="19"/>
        <v> </v>
      </c>
      <c r="X77" s="180">
        <f t="shared" si="17"/>
        <v>9</v>
      </c>
      <c r="Y77" s="16"/>
      <c r="Z77" s="1"/>
      <c r="AA77" s="1"/>
      <c r="AB77" s="1"/>
      <c r="AC77" s="1"/>
      <c r="AD77" s="1"/>
      <c r="AE77" s="1"/>
    </row>
    <row r="78" spans="1:31" ht="12.75">
      <c r="A78" s="121" t="s">
        <v>322</v>
      </c>
      <c r="B78" s="122" t="s">
        <v>131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14"/>
      </c>
      <c r="S78" s="95"/>
      <c r="T78" s="176">
        <f t="shared" si="15"/>
      </c>
      <c r="U78" s="177">
        <f t="shared" si="16"/>
      </c>
      <c r="V78" s="194" t="str">
        <f t="shared" si="18"/>
        <v> </v>
      </c>
      <c r="W78" s="195" t="str">
        <f t="shared" si="19"/>
        <v> </v>
      </c>
      <c r="X78" s="180">
        <f t="shared" si="17"/>
      </c>
      <c r="Y78" s="16"/>
      <c r="Z78" s="1"/>
      <c r="AA78" s="1"/>
      <c r="AB78" s="1"/>
      <c r="AC78" s="1"/>
      <c r="AD78" s="1"/>
      <c r="AE78" s="1"/>
    </row>
    <row r="79" spans="1:31" ht="13.5" thickBot="1">
      <c r="A79" s="17" t="s">
        <v>315</v>
      </c>
      <c r="B79" s="132" t="s">
        <v>131</v>
      </c>
      <c r="C79" s="14">
        <v>39</v>
      </c>
      <c r="D79" s="14"/>
      <c r="E79" s="14">
        <v>51</v>
      </c>
      <c r="F79" s="14">
        <v>38</v>
      </c>
      <c r="G79" s="14">
        <v>40</v>
      </c>
      <c r="H79" s="14"/>
      <c r="I79" s="14">
        <v>42</v>
      </c>
      <c r="J79" s="14">
        <v>35</v>
      </c>
      <c r="K79" s="14">
        <v>43</v>
      </c>
      <c r="L79" s="14"/>
      <c r="M79" s="14"/>
      <c r="N79" s="14"/>
      <c r="O79" s="14"/>
      <c r="P79" s="14"/>
      <c r="Q79" s="1"/>
      <c r="R79" s="97">
        <f t="shared" si="14"/>
        <v>41.142857142857146</v>
      </c>
      <c r="S79" s="95"/>
      <c r="T79" s="176">
        <f t="shared" si="15"/>
        <v>51</v>
      </c>
      <c r="U79" s="177" t="str">
        <f t="shared" si="16"/>
        <v> </v>
      </c>
      <c r="V79" s="194">
        <f t="shared" si="18"/>
        <v>41.142857142857146</v>
      </c>
      <c r="W79" s="195" t="str">
        <f t="shared" si="19"/>
        <v> </v>
      </c>
      <c r="X79" s="180">
        <f t="shared" si="17"/>
        <v>7</v>
      </c>
      <c r="Y79" s="16"/>
      <c r="Z79" s="1"/>
      <c r="AA79" s="1"/>
      <c r="AB79" s="1"/>
      <c r="AC79" s="1"/>
      <c r="AD79" s="1"/>
      <c r="AE79" s="1"/>
    </row>
    <row r="80" spans="1:31" ht="12.75" hidden="1">
      <c r="A80" s="17"/>
      <c r="B80" s="13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14"/>
      </c>
      <c r="S80" s="95"/>
      <c r="T80" s="176">
        <f t="shared" si="15"/>
      </c>
      <c r="U80" s="177">
        <f t="shared" si="16"/>
      </c>
      <c r="V80" s="194" t="str">
        <f t="shared" si="18"/>
        <v> </v>
      </c>
      <c r="W80" s="195" t="str">
        <f t="shared" si="19"/>
        <v> </v>
      </c>
      <c r="X80" s="180">
        <f t="shared" si="17"/>
      </c>
      <c r="Y80" s="16"/>
      <c r="Z80" s="1"/>
      <c r="AA80" s="1"/>
      <c r="AB80" s="1"/>
      <c r="AC80" s="1"/>
      <c r="AD80" s="1"/>
      <c r="AE80" s="1"/>
    </row>
    <row r="81" spans="1:31" ht="12.75" hidden="1">
      <c r="A81" s="17"/>
      <c r="B81" s="13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4"/>
      </c>
      <c r="S81" s="95"/>
      <c r="T81" s="176">
        <f t="shared" si="15"/>
      </c>
      <c r="U81" s="177">
        <f t="shared" si="16"/>
      </c>
      <c r="V81" s="194" t="str">
        <f t="shared" si="18"/>
        <v> </v>
      </c>
      <c r="W81" s="195" t="str">
        <f t="shared" si="19"/>
        <v> </v>
      </c>
      <c r="X81" s="180">
        <f t="shared" si="17"/>
      </c>
      <c r="Y81" s="16"/>
      <c r="Z81" s="1"/>
      <c r="AA81" s="1"/>
      <c r="AB81" s="1"/>
      <c r="AC81" s="1"/>
      <c r="AD81" s="1"/>
      <c r="AE81" s="1"/>
    </row>
    <row r="82" spans="1:31" ht="12.75" hidden="1">
      <c r="A82" s="133"/>
      <c r="B82" s="12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4"/>
      </c>
      <c r="S82" s="95"/>
      <c r="T82" s="176">
        <f t="shared" si="15"/>
      </c>
      <c r="U82" s="177">
        <f t="shared" si="16"/>
      </c>
      <c r="V82" s="194" t="str">
        <f t="shared" si="18"/>
        <v> </v>
      </c>
      <c r="W82" s="195" t="str">
        <f t="shared" si="19"/>
        <v> </v>
      </c>
      <c r="X82" s="180">
        <f t="shared" si="17"/>
      </c>
      <c r="Y82" s="16"/>
      <c r="Z82" s="1"/>
      <c r="AA82" s="1"/>
      <c r="AB82" s="1"/>
      <c r="AC82" s="1"/>
      <c r="AD82" s="1"/>
      <c r="AE82" s="1"/>
    </row>
    <row r="83" spans="1:31" ht="12.75" hidden="1">
      <c r="A83" s="17"/>
      <c r="B83" s="13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4"/>
      </c>
      <c r="S83" s="95"/>
      <c r="T83" s="176">
        <f t="shared" si="15"/>
      </c>
      <c r="U83" s="177">
        <f t="shared" si="16"/>
      </c>
      <c r="V83" s="194" t="str">
        <f t="shared" si="18"/>
        <v> </v>
      </c>
      <c r="W83" s="195" t="str">
        <f t="shared" si="19"/>
        <v> </v>
      </c>
      <c r="X83" s="180">
        <f t="shared" si="17"/>
      </c>
      <c r="Y83" s="16"/>
      <c r="Z83" s="1"/>
      <c r="AA83" s="1"/>
      <c r="AB83" s="1"/>
      <c r="AC83" s="1"/>
      <c r="AD83" s="1"/>
      <c r="AE83" s="1"/>
    </row>
    <row r="84" spans="1:31" ht="12.75" hidden="1">
      <c r="A84" s="121"/>
      <c r="B84" s="12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4"/>
      </c>
      <c r="S84" s="95"/>
      <c r="T84" s="176">
        <f t="shared" si="15"/>
      </c>
      <c r="U84" s="177">
        <f t="shared" si="16"/>
      </c>
      <c r="V84" s="194" t="str">
        <f t="shared" si="18"/>
        <v> </v>
      </c>
      <c r="W84" s="195" t="str">
        <f t="shared" si="19"/>
        <v> </v>
      </c>
      <c r="X84" s="180">
        <f t="shared" si="17"/>
      </c>
      <c r="Y84" s="16"/>
      <c r="Z84" s="1"/>
      <c r="AA84" s="1"/>
      <c r="AB84" s="1"/>
      <c r="AC84" s="1"/>
      <c r="AD84" s="1"/>
      <c r="AE84" s="1"/>
    </row>
    <row r="85" spans="1:31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4"/>
      </c>
      <c r="S85" s="95"/>
      <c r="T85" s="176">
        <f t="shared" si="15"/>
      </c>
      <c r="U85" s="177">
        <f t="shared" si="16"/>
      </c>
      <c r="V85" s="194" t="str">
        <f t="shared" si="18"/>
        <v> </v>
      </c>
      <c r="W85" s="195" t="str">
        <f t="shared" si="19"/>
        <v> </v>
      </c>
      <c r="X85" s="180">
        <f t="shared" si="17"/>
      </c>
      <c r="Y85" s="16"/>
      <c r="Z85" s="1"/>
      <c r="AA85" s="1"/>
      <c r="AB85" s="1"/>
      <c r="AC85" s="1"/>
      <c r="AD85" s="1"/>
      <c r="AE85" s="1"/>
    </row>
    <row r="86" spans="1:31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4"/>
      </c>
      <c r="S86" s="95"/>
      <c r="T86" s="176">
        <f t="shared" si="15"/>
      </c>
      <c r="U86" s="177">
        <f t="shared" si="16"/>
      </c>
      <c r="V86" s="194" t="str">
        <f t="shared" si="18"/>
        <v> </v>
      </c>
      <c r="W86" s="195" t="str">
        <f t="shared" si="19"/>
        <v> </v>
      </c>
      <c r="X86" s="180">
        <f t="shared" si="17"/>
      </c>
      <c r="Y86" s="16"/>
      <c r="Z86" s="1"/>
      <c r="AA86" s="1"/>
      <c r="AB86" s="1"/>
      <c r="AC86" s="1"/>
      <c r="AD86" s="1"/>
      <c r="AE86" s="1"/>
    </row>
    <row r="87" spans="1:31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4"/>
      </c>
      <c r="S87" s="95"/>
      <c r="T87" s="176">
        <f t="shared" si="15"/>
      </c>
      <c r="U87" s="177">
        <f t="shared" si="16"/>
      </c>
      <c r="V87" s="194" t="str">
        <f t="shared" si="18"/>
        <v> </v>
      </c>
      <c r="W87" s="195" t="str">
        <f t="shared" si="19"/>
        <v> </v>
      </c>
      <c r="X87" s="180">
        <f t="shared" si="17"/>
      </c>
      <c r="Y87" s="16"/>
      <c r="Z87" s="1"/>
      <c r="AA87" s="1"/>
      <c r="AB87" s="1"/>
      <c r="AC87" s="1"/>
      <c r="AD87" s="1"/>
      <c r="AE87" s="1"/>
    </row>
    <row r="88" spans="1:31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4"/>
      </c>
      <c r="S88" s="95"/>
      <c r="T88" s="176">
        <f t="shared" si="15"/>
      </c>
      <c r="U88" s="177">
        <f t="shared" si="16"/>
      </c>
      <c r="V88" s="194" t="str">
        <f t="shared" si="18"/>
        <v> </v>
      </c>
      <c r="W88" s="195" t="str">
        <f t="shared" si="19"/>
        <v> </v>
      </c>
      <c r="X88" s="180">
        <f t="shared" si="17"/>
      </c>
      <c r="Y88" s="16"/>
      <c r="Z88" s="1"/>
      <c r="AA88" s="1"/>
      <c r="AB88" s="1"/>
      <c r="AC88" s="1"/>
      <c r="AD88" s="1"/>
      <c r="AE88" s="1"/>
    </row>
    <row r="89" spans="1:31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4"/>
      </c>
      <c r="S89" s="95"/>
      <c r="T89" s="176">
        <f t="shared" si="15"/>
      </c>
      <c r="U89" s="177">
        <f t="shared" si="16"/>
      </c>
      <c r="V89" s="194" t="str">
        <f t="shared" si="18"/>
        <v> </v>
      </c>
      <c r="W89" s="195" t="str">
        <f t="shared" si="19"/>
        <v> </v>
      </c>
      <c r="X89" s="180">
        <f t="shared" si="17"/>
      </c>
      <c r="Y89" s="16"/>
      <c r="Z89" s="1"/>
      <c r="AA89" s="1"/>
      <c r="AB89" s="1"/>
      <c r="AC89" s="1"/>
      <c r="AD89" s="1"/>
      <c r="AE89" s="1"/>
    </row>
    <row r="90" spans="1:31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4"/>
      </c>
      <c r="S90" s="95"/>
      <c r="T90" s="176">
        <f t="shared" si="15"/>
      </c>
      <c r="U90" s="177">
        <f t="shared" si="16"/>
      </c>
      <c r="V90" s="194" t="str">
        <f t="shared" si="18"/>
        <v> </v>
      </c>
      <c r="W90" s="195" t="str">
        <f t="shared" si="19"/>
        <v> </v>
      </c>
      <c r="X90" s="180">
        <f t="shared" si="17"/>
      </c>
      <c r="Y90" s="16"/>
      <c r="Z90" s="1"/>
      <c r="AA90" s="1"/>
      <c r="AB90" s="1"/>
      <c r="AC90" s="1"/>
      <c r="AD90" s="1"/>
      <c r="AE90" s="1"/>
    </row>
    <row r="91" spans="1:31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4"/>
      </c>
      <c r="S91" s="95"/>
      <c r="T91" s="176">
        <f t="shared" si="15"/>
      </c>
      <c r="U91" s="177">
        <f t="shared" si="16"/>
      </c>
      <c r="V91" s="194" t="str">
        <f t="shared" si="18"/>
        <v> </v>
      </c>
      <c r="W91" s="195" t="str">
        <f t="shared" si="19"/>
        <v> </v>
      </c>
      <c r="X91" s="180">
        <f t="shared" si="17"/>
      </c>
      <c r="Y91" s="16"/>
      <c r="Z91" s="1"/>
      <c r="AA91" s="1"/>
      <c r="AB91" s="1"/>
      <c r="AC91" s="1"/>
      <c r="AD91" s="1"/>
      <c r="AE91" s="1"/>
    </row>
    <row r="92" spans="1:31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4"/>
      </c>
      <c r="S92" s="95"/>
      <c r="T92" s="176">
        <f t="shared" si="15"/>
      </c>
      <c r="U92" s="177">
        <f t="shared" si="16"/>
      </c>
      <c r="V92" s="194" t="str">
        <f t="shared" si="18"/>
        <v> </v>
      </c>
      <c r="W92" s="195" t="str">
        <f t="shared" si="19"/>
        <v> </v>
      </c>
      <c r="X92" s="180">
        <f t="shared" si="17"/>
      </c>
      <c r="Y92" s="16"/>
      <c r="Z92" s="1"/>
      <c r="AA92" s="1"/>
      <c r="AB92" s="1"/>
      <c r="AC92" s="1"/>
      <c r="AD92" s="1"/>
      <c r="AE92" s="1"/>
    </row>
    <row r="93" spans="1:31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4"/>
      </c>
      <c r="S93" s="95"/>
      <c r="T93" s="176">
        <f t="shared" si="15"/>
      </c>
      <c r="U93" s="177">
        <f t="shared" si="16"/>
      </c>
      <c r="V93" s="194" t="str">
        <f t="shared" si="18"/>
        <v> </v>
      </c>
      <c r="W93" s="195" t="str">
        <f t="shared" si="19"/>
        <v> </v>
      </c>
      <c r="X93" s="180">
        <f t="shared" si="17"/>
      </c>
      <c r="Y93" s="16"/>
      <c r="Z93" s="1"/>
      <c r="AA93" s="1"/>
      <c r="AB93" s="1"/>
      <c r="AC93" s="1"/>
      <c r="AD93" s="1"/>
      <c r="AE93" s="1"/>
    </row>
    <row r="94" spans="1:31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14"/>
      </c>
      <c r="S94" s="95"/>
      <c r="T94" s="185">
        <f t="shared" si="15"/>
      </c>
      <c r="U94" s="186">
        <f t="shared" si="16"/>
      </c>
      <c r="V94" s="194" t="str">
        <f t="shared" si="18"/>
        <v> </v>
      </c>
      <c r="W94" s="195" t="str">
        <f t="shared" si="19"/>
        <v> </v>
      </c>
      <c r="X94" s="187">
        <f t="shared" si="17"/>
      </c>
      <c r="Y94" s="16"/>
      <c r="Z94" s="1"/>
      <c r="AA94" s="1"/>
      <c r="AB94" s="1"/>
      <c r="AC94" s="1"/>
      <c r="AD94" s="1"/>
      <c r="AE94" s="1"/>
    </row>
    <row r="95" spans="1:31" ht="13.5" thickBot="1">
      <c r="A95" s="1"/>
      <c r="B95" s="5"/>
      <c r="C95" s="130">
        <f>IF(SUM(C56:C94)=0,"",SUM(C56:C94))</f>
        <v>376</v>
      </c>
      <c r="D95" s="7">
        <f aca="true" t="shared" si="20" ref="D95:P95">IF(SUM(D56:D94)=0,"",SUM(D56:D94))</f>
        <v>377</v>
      </c>
      <c r="E95" s="130">
        <f t="shared" si="20"/>
        <v>395</v>
      </c>
      <c r="F95" s="130">
        <f t="shared" si="20"/>
        <v>365</v>
      </c>
      <c r="G95" s="130">
        <f>IF(SUM(G56:G94)=0,"",SUM(G56:G94))</f>
        <v>392</v>
      </c>
      <c r="H95" s="7">
        <f t="shared" si="20"/>
        <v>344</v>
      </c>
      <c r="I95" s="7">
        <f t="shared" si="20"/>
        <v>397</v>
      </c>
      <c r="J95" s="130">
        <f>IF(SUM(J56:J94)=0,"",SUM(J56:J94))</f>
        <v>427</v>
      </c>
      <c r="K95" s="130">
        <f>IF(SUM(K56:K94)=0,"",SUM(K56:K94))</f>
        <v>418</v>
      </c>
      <c r="L95" s="7">
        <f t="shared" si="20"/>
      </c>
      <c r="M95" s="130">
        <f t="shared" si="20"/>
      </c>
      <c r="N95" s="7">
        <f t="shared" si="20"/>
      </c>
      <c r="O95" s="7">
        <f t="shared" si="20"/>
      </c>
      <c r="P95" s="7">
        <f t="shared" si="20"/>
      </c>
      <c r="Q95" s="1"/>
      <c r="R95" s="20">
        <f>IF((COUNT(C95:P95))&lt;1,"",(AVERAGE(C95:P95)))</f>
        <v>387.8888888888889</v>
      </c>
      <c r="S95" s="21"/>
      <c r="T95" s="22">
        <f>IF(SUM(T56:T94)&lt;1,"",MAX(T56:T94))</f>
        <v>57</v>
      </c>
      <c r="U95" s="22">
        <f>IF(SUM(U56:U94)&lt;1,"",MAX(U56:U94))</f>
        <v>45</v>
      </c>
      <c r="V95" s="20">
        <f>IF(SUM(V56:V94)&lt;1,"",MAX(V56:V94))</f>
        <v>42.666666666666664</v>
      </c>
      <c r="W95" s="20">
        <f>IF(SUM(W56:W94)&lt;1,"",MAX(W56:W94))</f>
        <v>39.142857142857146</v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  <c r="AE95" s="1"/>
    </row>
    <row r="96" spans="1:31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  <c r="AE96" s="1"/>
    </row>
    <row r="97" spans="1:31" ht="12.75">
      <c r="A97" s="1" t="s">
        <v>62</v>
      </c>
      <c r="B97" s="1"/>
      <c r="C97" s="14">
        <f>Kingfishers!C43</f>
        <v>441</v>
      </c>
      <c r="D97" s="14">
        <f>Trackers!E43</f>
        <v>380</v>
      </c>
      <c r="E97" s="14">
        <f>'Badsey Lads'!F43</f>
        <v>447</v>
      </c>
      <c r="F97" s="14">
        <f>'Wickhamford Sports'!F43</f>
        <v>421</v>
      </c>
      <c r="G97" s="14">
        <f>'Badsey Reckers'!G43</f>
        <v>412</v>
      </c>
      <c r="H97" s="14">
        <f>'Odds &amp; Sods'!H43</f>
        <v>408</v>
      </c>
      <c r="I97" s="14">
        <f>Rustlers!I43</f>
        <v>413</v>
      </c>
      <c r="J97" s="14">
        <f>Goodalls!J43</f>
        <v>408</v>
      </c>
      <c r="K97" s="14">
        <f>Nomads!K43</f>
        <v>405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Lost</v>
      </c>
      <c r="D99" s="108" t="str">
        <f aca="true" t="shared" si="21" ref="D99:M99">IF(ISNUMBER(D95),IF(ISNUMBER(D97),IF(D95&gt;D97,"Won",IF(D95=D97,"Draw","Lost")),"Error"),IF(ISNUMBER(D97),"Error",IF(D95="",IF(ISTEXT(D97),"",""),"Awarded Awy")))</f>
        <v>Lost</v>
      </c>
      <c r="E99" s="108" t="str">
        <f t="shared" si="21"/>
        <v>Lost</v>
      </c>
      <c r="F99" s="108" t="str">
        <f t="shared" si="21"/>
        <v>Lost</v>
      </c>
      <c r="G99" s="108" t="str">
        <f t="shared" si="21"/>
        <v>Lost</v>
      </c>
      <c r="H99" s="108" t="str">
        <f t="shared" si="21"/>
        <v>Lost</v>
      </c>
      <c r="I99" s="108" t="str">
        <f t="shared" si="21"/>
        <v>Lost</v>
      </c>
      <c r="J99" s="108" t="str">
        <f t="shared" si="21"/>
        <v>Won</v>
      </c>
      <c r="K99" s="108" t="str">
        <f t="shared" si="21"/>
        <v>Won</v>
      </c>
      <c r="L99" s="108">
        <f t="shared" si="21"/>
      </c>
      <c r="M99" s="108">
        <f t="shared" si="21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2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7</v>
      </c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 t="s">
        <v>64</v>
      </c>
      <c r="B100" s="1"/>
      <c r="C100" s="108">
        <v>1</v>
      </c>
      <c r="D100" s="108">
        <v>2</v>
      </c>
      <c r="E100" s="108">
        <v>0</v>
      </c>
      <c r="F100" s="108">
        <v>1</v>
      </c>
      <c r="G100" s="108">
        <v>2</v>
      </c>
      <c r="H100" s="108">
        <v>0</v>
      </c>
      <c r="I100" s="108">
        <v>1</v>
      </c>
      <c r="J100" s="108">
        <v>4</v>
      </c>
      <c r="K100" s="108">
        <v>3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14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 t="s">
        <v>4</v>
      </c>
      <c r="B101" s="1"/>
      <c r="C101" s="108"/>
      <c r="D101" s="108"/>
      <c r="E101" s="108"/>
      <c r="F101" s="108"/>
      <c r="G101" s="108"/>
      <c r="H101" s="108"/>
      <c r="I101" s="108">
        <v>1</v>
      </c>
      <c r="J101" s="108">
        <v>1</v>
      </c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2</v>
      </c>
      <c r="T101" s="1" t="s">
        <v>8</v>
      </c>
      <c r="U101" s="5">
        <f>(COUNT(C97:P97)*6)-(S100+S101)</f>
        <v>38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 t="s">
        <v>30</v>
      </c>
      <c r="B103" s="1"/>
      <c r="C103" s="108">
        <f aca="true" t="shared" si="22" ref="C103:P103">IF(C99="","",IF(C99="Awarded Hme",12,IF(C99="Awarded Awy",0,IF(C99="Won",6,IF(C99="Draw",3,0))+C100+(C101/2)-C102)))</f>
        <v>1</v>
      </c>
      <c r="D103" s="108">
        <f t="shared" si="22"/>
        <v>2</v>
      </c>
      <c r="E103" s="108">
        <f t="shared" si="22"/>
        <v>0</v>
      </c>
      <c r="F103" s="108">
        <f t="shared" si="22"/>
        <v>1</v>
      </c>
      <c r="G103" s="108">
        <f t="shared" si="22"/>
        <v>2</v>
      </c>
      <c r="H103" s="108">
        <f t="shared" si="22"/>
        <v>0</v>
      </c>
      <c r="I103" s="108">
        <f t="shared" si="22"/>
        <v>1.5</v>
      </c>
      <c r="J103" s="108">
        <f t="shared" si="22"/>
        <v>10.5</v>
      </c>
      <c r="K103" s="108">
        <f t="shared" si="22"/>
        <v>9</v>
      </c>
      <c r="L103" s="108">
        <f t="shared" si="22"/>
      </c>
      <c r="M103" s="108">
        <f t="shared" si="22"/>
      </c>
      <c r="N103" s="108">
        <f t="shared" si="22"/>
      </c>
      <c r="O103" s="108">
        <f t="shared" si="22"/>
      </c>
      <c r="P103" s="108">
        <f t="shared" si="22"/>
      </c>
      <c r="Q103" s="1"/>
      <c r="R103" s="1" t="s">
        <v>30</v>
      </c>
      <c r="S103" s="5">
        <f>SUM(C103:P103)</f>
        <v>27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  <c r="AE105" s="1"/>
    </row>
    <row r="106" spans="1:31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  <c r="AE107" s="1"/>
    </row>
    <row r="108" spans="1:31" ht="13.5" thickBot="1">
      <c r="A108" s="1"/>
      <c r="B108" s="1"/>
      <c r="C108" s="1" t="s">
        <v>31</v>
      </c>
      <c r="D108" s="5">
        <f>S47+S99</f>
        <v>8</v>
      </c>
      <c r="E108" s="1" t="s">
        <v>19</v>
      </c>
      <c r="F108" s="5">
        <f>U47+U99</f>
        <v>0</v>
      </c>
      <c r="G108" s="1" t="s">
        <v>25</v>
      </c>
      <c r="H108" s="5">
        <f>W47+W99</f>
        <v>10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  <c r="AE108" s="1"/>
    </row>
    <row r="109" spans="1:31" ht="13.5" thickBot="1">
      <c r="A109" s="1"/>
      <c r="B109" s="1"/>
      <c r="C109" s="1" t="s">
        <v>64</v>
      </c>
      <c r="D109" s="5">
        <f>S48+S100</f>
        <v>40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57</v>
      </c>
      <c r="U109" s="22">
        <f>IF(ISNUMBER(U43),MAX(U43,U95),IF(ISNUMBER(U95),MAX(U43,U95),""))</f>
        <v>45</v>
      </c>
      <c r="V109" s="20">
        <f>Z43</f>
        <v>42.25</v>
      </c>
      <c r="W109" s="20">
        <f>AA43</f>
        <v>38.214285714285715</v>
      </c>
      <c r="X109" s="1"/>
      <c r="Y109" s="1"/>
      <c r="Z109" s="1"/>
      <c r="AA109" s="1"/>
      <c r="AB109" s="1"/>
      <c r="AC109" s="1"/>
      <c r="AD109" s="1"/>
      <c r="AE109" s="1"/>
    </row>
    <row r="110" spans="1:31" ht="13.5" thickBot="1">
      <c r="A110" s="1"/>
      <c r="B110" s="1"/>
      <c r="C110" s="1" t="s">
        <v>4</v>
      </c>
      <c r="D110" s="5">
        <f>S49+S101</f>
        <v>4</v>
      </c>
      <c r="E110" s="1" t="s">
        <v>26</v>
      </c>
      <c r="F110" s="5">
        <f>U49+U101</f>
        <v>64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42.25</v>
      </c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 t="s">
        <v>30</v>
      </c>
      <c r="D112" s="5">
        <f>S51+S103</f>
        <v>90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4:B42 B56:B94">
    <cfRule type="cellIs" priority="8" dxfId="367" operator="equal" stopIfTrue="1">
      <formula>"F"</formula>
    </cfRule>
    <cfRule type="cellIs" priority="9" dxfId="368" operator="equal" stopIfTrue="1">
      <formula>"M"</formula>
    </cfRule>
  </conditionalFormatting>
  <conditionalFormatting sqref="O99:P99 C47:P47">
    <cfRule type="cellIs" priority="10" dxfId="13" operator="equal" stopIfTrue="1">
      <formula>"Won"</formula>
    </cfRule>
  </conditionalFormatting>
  <conditionalFormatting sqref="C99:N99">
    <cfRule type="cellIs" priority="7" dxfId="13" operator="equal" stopIfTrue="1">
      <formula>"Won"</formula>
    </cfRule>
  </conditionalFormatting>
  <conditionalFormatting sqref="V4:V42">
    <cfRule type="expression" priority="1412" dxfId="7" stopIfTrue="1">
      <formula>$V4=MAX($V$4:$V$42)</formula>
    </cfRule>
  </conditionalFormatting>
  <conditionalFormatting sqref="W4:W42">
    <cfRule type="expression" priority="1414" dxfId="6" stopIfTrue="1">
      <formula>$W4=MAX($W$4:$W$42)</formula>
    </cfRule>
  </conditionalFormatting>
  <conditionalFormatting sqref="Y4:Y42">
    <cfRule type="expression" priority="1416" dxfId="23" stopIfTrue="1">
      <formula>$Y4=MAX($Y$4:$Y$42)</formula>
    </cfRule>
  </conditionalFormatting>
  <conditionalFormatting sqref="C4:P42 R4:S42">
    <cfRule type="cellIs" priority="1419" dxfId="12" operator="lessThan" stopIfTrue="1">
      <formula>1</formula>
    </cfRule>
    <cfRule type="expression" priority="1420" dxfId="6" stopIfTrue="1">
      <formula>IF($B4="F",(C4=MAX(C$4:C$42)))</formula>
    </cfRule>
    <cfRule type="expression" priority="1421" dxfId="9" stopIfTrue="1">
      <formula>IF(OR($B4="M",$B4=""),(C4=MAX(C$4:C$42)))</formula>
    </cfRule>
  </conditionalFormatting>
  <conditionalFormatting sqref="Z4:Z42">
    <cfRule type="expression" priority="1431" dxfId="10" stopIfTrue="1">
      <formula>$Z4=MAX($Z$4:$Z$42)</formula>
    </cfRule>
  </conditionalFormatting>
  <conditionalFormatting sqref="AA4:AA42">
    <cfRule type="expression" priority="1433" dxfId="11" stopIfTrue="1">
      <formula>$AA4=MAX($AA$4:$AA$42)</formula>
    </cfRule>
  </conditionalFormatting>
  <conditionalFormatting sqref="V56:V94">
    <cfRule type="expression" priority="1595" dxfId="7" stopIfTrue="1">
      <formula>$V56=MAX($V$56:$V$94)</formula>
    </cfRule>
  </conditionalFormatting>
  <conditionalFormatting sqref="W56:W94">
    <cfRule type="expression" priority="1597" dxfId="6" stopIfTrue="1">
      <formula>$W56=MAX($W$56:$W$94)</formula>
    </cfRule>
  </conditionalFormatting>
  <conditionalFormatting sqref="C56:P69 R56:R94 C71:P94 D70:P70">
    <cfRule type="cellIs" priority="1599" dxfId="12" operator="lessThan" stopIfTrue="1">
      <formula>1</formula>
    </cfRule>
    <cfRule type="expression" priority="1600" dxfId="6" stopIfTrue="1">
      <formula>IF($B56="F",(C56=MAX(C$56:C$94)))</formula>
    </cfRule>
    <cfRule type="expression" priority="1601" dxfId="9" stopIfTrue="1">
      <formula>IF(OR($B56="M",$B56=""),(C56=MAX(C$56:C$94)))</formula>
    </cfRule>
  </conditionalFormatting>
  <conditionalFormatting sqref="T4:T42 T56:T94">
    <cfRule type="expression" priority="1617" dxfId="15" stopIfTrue="1">
      <formula>$T4=MAX($T$4:$T$42,$T$56:$T$94)</formula>
    </cfRule>
  </conditionalFormatting>
  <conditionalFormatting sqref="U4:U42 U56:U94">
    <cfRule type="expression" priority="1620" dxfId="11" stopIfTrue="1">
      <formula>$U4=MAX($U$4:$U$42,$U$56:$U$94)</formula>
    </cfRule>
  </conditionalFormatting>
  <conditionalFormatting sqref="A4:A42">
    <cfRule type="expression" priority="1623" dxfId="0" stopIfTrue="1">
      <formula>(OR($T4=MAX($T$4:$T$42,$T$56:$T$94),$U4=MAX($U$4:$U$42,$U$56:$U$94)))</formula>
    </cfRule>
    <cfRule type="expression" priority="1624" dxfId="0" stopIfTrue="1">
      <formula>(OR($V4=MAX($V$56:$V$94),$W4=MAX($W$56:$W$94)))</formula>
    </cfRule>
    <cfRule type="expression" priority="1625" dxfId="0" stopIfTrue="1">
      <formula>($Y4=MAX($Y$4:$Y$42))</formula>
    </cfRule>
  </conditionalFormatting>
  <conditionalFormatting sqref="A56:A94">
    <cfRule type="expression" priority="1626" dxfId="0" stopIfTrue="1">
      <formula>(OR($T56=MAX($T$4:$T$42,$T$56:$T$94),$U56=MAX($U$4:$U$42,$U$56:$U$94)))</formula>
    </cfRule>
    <cfRule type="expression" priority="1627" dxfId="0" stopIfTrue="1">
      <formula>(OR($V56=MAX($V$56:$V$94),$W56=MAX($W$56:$W$94)))</formula>
    </cfRule>
    <cfRule type="expression" priority="1628" dxfId="0" stopIfTrue="1">
      <formula>(#REF!=MAX($Y$4:$Y$42))</formula>
    </cfRule>
  </conditionalFormatting>
  <conditionalFormatting sqref="C70">
    <cfRule type="cellIs" priority="1" dxfId="12" operator="lessThan" stopIfTrue="1">
      <formula>1</formula>
    </cfRule>
    <cfRule type="expression" priority="2" dxfId="6" stopIfTrue="1">
      <formula>IF($B70="F",(C70=MAX(C$56:C$94)))</formula>
    </cfRule>
    <cfRule type="expression" priority="3" dxfId="9" stopIfTrue="1">
      <formula>IF(OR($B70="M",$B70=""),(C70=MAX(C$56:C$94)))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5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95:A103 A43:A52 B95:B103 D103 C103 B42:B53 C51:C53 C98 C96 F51:F53 C42 C46 D51:D53 D94 D98 Q6:U21 E51:E53 E103 D42:D44 D46 E94:E96 E98 E42 E46 F103 F42:F44 F46 H51:H53 F94 F98 G51:G53 G42 G103 I51:I53 H42:H44 H46 G94 G98 H96 I42 I94:P94 H103 H98 H94 K42:P44 J42 J51:J53 I96:P96 L95:P95 I98:P98 I103:P103 L50:P50 B55 K46:L46 O46:P46 Q96:X103 Q95:W95 O47:P47 Q50:X50 Q49:T49 V49:X49 C44 D96 G44 N102:P102 K52:P53 K51 M51:P51 F96 Q23:U25 Q74:U94 Q22:R22 T22:U22 E44 Q58:U73 Q54 S54:X54 Q55 S55:X55 I44 J44 G96 Q27:U42 Q26:T26 X26 Q44:X48 Q43:V43 X43 Q52:X53 Q51:W51 Q4:U4 X4 Q5:U5 X5 X6:X21 X23:X25 X22 X27:X42 Q56:U56 X56 Q57:U57 X57 X74:X94 X58:X73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28"/>
  <sheetViews>
    <sheetView zoomScale="75" zoomScaleNormal="75" workbookViewId="0" topLeftCell="A47">
      <selection activeCell="I102" sqref="I102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8" ht="18" thickBot="1">
      <c r="A1" s="244" t="str">
        <f ca="1">+RIGHT(CELL("filename",A1),LEN(CELL("filename",A1))-FIND("]",CELL("filename",A1)))&amp;" Home"</f>
        <v>Trackers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</row>
    <row r="2" spans="1:28" ht="13.5" thickBot="1">
      <c r="A2" s="167" t="s">
        <v>110</v>
      </c>
      <c r="B2" s="161" t="s">
        <v>79</v>
      </c>
      <c r="C2" s="206">
        <v>45189</v>
      </c>
      <c r="D2" s="206">
        <v>45196</v>
      </c>
      <c r="E2" s="206">
        <v>45217</v>
      </c>
      <c r="F2" s="206">
        <v>45231</v>
      </c>
      <c r="G2" s="206">
        <v>45252</v>
      </c>
      <c r="H2" s="206">
        <v>45315</v>
      </c>
      <c r="I2" s="206">
        <v>45378</v>
      </c>
      <c r="J2" s="206">
        <v>45357</v>
      </c>
      <c r="K2" s="206">
        <v>45371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</row>
    <row r="3" spans="1:28" ht="13.5" thickBot="1">
      <c r="A3" s="162" t="str">
        <f ca="1">+RIGHT(CELL("filename",A1),LEN(CELL("filename",A1))-FIND("]",CELL("filename",A1)))</f>
        <v>Trackers</v>
      </c>
      <c r="B3" s="7" t="s">
        <v>10</v>
      </c>
      <c r="C3" s="205" t="s">
        <v>125</v>
      </c>
      <c r="D3" s="205" t="s">
        <v>128</v>
      </c>
      <c r="E3" s="205" t="s">
        <v>150</v>
      </c>
      <c r="F3" s="205" t="s">
        <v>121</v>
      </c>
      <c r="G3" s="205" t="s">
        <v>395</v>
      </c>
      <c r="H3" s="205" t="s">
        <v>375</v>
      </c>
      <c r="I3" s="205" t="s">
        <v>120</v>
      </c>
      <c r="J3" s="205" t="s">
        <v>127</v>
      </c>
      <c r="K3" s="205" t="s">
        <v>124</v>
      </c>
      <c r="L3" s="7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</row>
    <row r="4" spans="1:28" ht="12.75">
      <c r="A4" s="220" t="s">
        <v>400</v>
      </c>
      <c r="B4" s="122" t="s">
        <v>131</v>
      </c>
      <c r="C4" s="233"/>
      <c r="D4" s="233"/>
      <c r="E4" s="233"/>
      <c r="F4" s="233">
        <v>40</v>
      </c>
      <c r="G4" s="233">
        <v>39</v>
      </c>
      <c r="H4" s="233">
        <v>39</v>
      </c>
      <c r="I4" s="233">
        <v>48</v>
      </c>
      <c r="J4" s="233">
        <v>41</v>
      </c>
      <c r="K4" s="233">
        <v>40</v>
      </c>
      <c r="L4" s="233"/>
      <c r="M4" s="233"/>
      <c r="N4" s="233"/>
      <c r="O4" s="233"/>
      <c r="P4" s="233"/>
      <c r="Q4" s="1"/>
      <c r="R4" s="101">
        <f aca="true" t="shared" si="0" ref="R4:R43">IF((COUNT(C4:P4))&lt;1,"",(AVERAGE(C4:P4)))</f>
        <v>41.166666666666664</v>
      </c>
      <c r="S4" s="39">
        <f aca="true" t="shared" si="1" ref="S4:S24">IF((COUNT(C4:P4,C56:P56))&lt;1,"",(AVERAGE(C4:P4,C56:P56)))</f>
        <v>39.18181818181818</v>
      </c>
      <c r="T4" s="168">
        <f aca="true" t="shared" si="2" ref="T4:T42">IF((COUNT(C4:P4))&lt;1,"",IF(B4="F"," ",MAX(C4:P4)))</f>
        <v>48</v>
      </c>
      <c r="U4" s="169" t="str">
        <f aca="true" t="shared" si="3" ref="U4:U42">IF((COUNT(C4:P4))&lt;1,"",IF(B4="F",MAX(C4:P4)," "))</f>
        <v> </v>
      </c>
      <c r="V4" s="170">
        <f>IF(B4="F"," ",IF(COUNTA(C4:P4)&gt;=6,R4," "))</f>
        <v>41.166666666666664</v>
      </c>
      <c r="W4" s="171" t="str">
        <f>IF(B4="F",IF(COUNTA(C4:P4)&gt;=6,R4," ")," ")</f>
        <v> </v>
      </c>
      <c r="X4" s="172">
        <f aca="true" t="shared" si="4" ref="X4:X42">IF((COUNT(C4:P4))&lt;1,"",(COUNT(C4:P4)))</f>
        <v>6</v>
      </c>
      <c r="Y4" s="173">
        <f>IF((COUNT(C4:P4,C56:P56))&lt;6,"",(AVERAGE(C4:P4,C56:P56)))</f>
        <v>39.18181818181818</v>
      </c>
      <c r="Z4" s="174">
        <f>IF(B4="F","",Y4)</f>
        <v>39.18181818181818</v>
      </c>
      <c r="AA4" s="175">
        <f>IF(B4="F",Y4,"")</f>
      </c>
      <c r="AB4" s="1"/>
    </row>
    <row r="5" spans="1:28" ht="12.75">
      <c r="A5" s="218" t="s">
        <v>337</v>
      </c>
      <c r="B5" s="229" t="s">
        <v>35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"/>
      <c r="R5" s="102">
        <f t="shared" si="0"/>
      </c>
      <c r="S5" s="39">
        <f t="shared" si="1"/>
      </c>
      <c r="T5" s="176">
        <f t="shared" si="2"/>
      </c>
      <c r="U5" s="177">
        <f t="shared" si="3"/>
      </c>
      <c r="V5" s="178" t="str">
        <f>IF(B5="F"," ",IF(COUNTA(C5:P5)&gt;=6,R5," "))</f>
        <v> </v>
      </c>
      <c r="W5" s="179" t="str">
        <f>IF(B5="F",IF(COUNTA(C5:P5)&gt;=6,R5," ")," ")</f>
        <v> </v>
      </c>
      <c r="X5" s="180">
        <f t="shared" si="4"/>
      </c>
      <c r="Y5" s="181">
        <f>IF((COUNT(C5:P5,C57:P57))&lt;6,"",(AVERAGE(C5:P5,C57:P57)))</f>
      </c>
      <c r="Z5" s="182">
        <f aca="true" t="shared" si="5" ref="Z5:Z42">IF(B5="F","",Y5)</f>
      </c>
      <c r="AA5" s="183">
        <f aca="true" t="shared" si="6" ref="AA5:AA42">IF(B5="F",Y5,"")</f>
      </c>
      <c r="AB5" s="1"/>
    </row>
    <row r="6" spans="1:28" ht="12.75">
      <c r="A6" s="214" t="s">
        <v>349</v>
      </c>
      <c r="B6" s="215" t="s">
        <v>131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1"/>
      <c r="R6" s="102">
        <f t="shared" si="0"/>
      </c>
      <c r="S6" s="39">
        <f t="shared" si="1"/>
      </c>
      <c r="T6" s="176">
        <f t="shared" si="2"/>
      </c>
      <c r="U6" s="177">
        <f t="shared" si="3"/>
      </c>
      <c r="V6" s="178" t="str">
        <f aca="true" t="shared" si="7" ref="V6:V42">IF(B6="F"," ",IF(COUNTA(C6:P6)&gt;=6,R6," "))</f>
        <v> </v>
      </c>
      <c r="W6" s="179" t="str">
        <f aca="true" t="shared" si="8" ref="W6:W42">IF(B6="F",IF(COUNTA(C6:P6)&gt;=6,R6," ")," ")</f>
        <v> </v>
      </c>
      <c r="X6" s="180">
        <f t="shared" si="4"/>
      </c>
      <c r="Y6" s="181">
        <f aca="true" t="shared" si="9" ref="Y6:Y42">IF((COUNT(C6:P6,C58:P58))&lt;6,"",(AVERAGE(C6:P6,C58:P58)))</f>
      </c>
      <c r="Z6" s="182">
        <f t="shared" si="5"/>
      </c>
      <c r="AA6" s="183">
        <f t="shared" si="6"/>
      </c>
      <c r="AB6" s="1"/>
    </row>
    <row r="7" spans="1:28" ht="12.75">
      <c r="A7" s="231" t="s">
        <v>348</v>
      </c>
      <c r="B7" s="229" t="s">
        <v>131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1"/>
      <c r="R7" s="102">
        <f t="shared" si="0"/>
      </c>
      <c r="S7" s="39">
        <f t="shared" si="1"/>
      </c>
      <c r="T7" s="176">
        <f t="shared" si="2"/>
      </c>
      <c r="U7" s="177">
        <f t="shared" si="3"/>
      </c>
      <c r="V7" s="178" t="str">
        <f t="shared" si="7"/>
        <v> </v>
      </c>
      <c r="W7" s="179" t="str">
        <f t="shared" si="8"/>
        <v> </v>
      </c>
      <c r="X7" s="180">
        <f t="shared" si="4"/>
      </c>
      <c r="Y7" s="181">
        <f t="shared" si="9"/>
      </c>
      <c r="Z7" s="182">
        <f t="shared" si="5"/>
      </c>
      <c r="AA7" s="183">
        <f t="shared" si="6"/>
      </c>
      <c r="AB7" s="1"/>
    </row>
    <row r="8" spans="1:28" ht="12.75">
      <c r="A8" s="218" t="s">
        <v>392</v>
      </c>
      <c r="B8" s="215" t="s">
        <v>35</v>
      </c>
      <c r="C8" s="233"/>
      <c r="D8" s="233"/>
      <c r="E8" s="233">
        <v>22</v>
      </c>
      <c r="F8" s="233"/>
      <c r="G8" s="233">
        <v>22</v>
      </c>
      <c r="H8" s="233"/>
      <c r="I8" s="233"/>
      <c r="J8" s="233">
        <v>22</v>
      </c>
      <c r="K8" s="233"/>
      <c r="L8" s="233"/>
      <c r="M8" s="233"/>
      <c r="N8" s="233"/>
      <c r="O8" s="233"/>
      <c r="P8" s="233"/>
      <c r="Q8" s="1"/>
      <c r="R8" s="102">
        <f>IF((COUNT(C8:P8))&lt;1,"",(AVERAGE(C8:P8)))</f>
        <v>22</v>
      </c>
      <c r="S8" s="39">
        <f t="shared" si="1"/>
        <v>27</v>
      </c>
      <c r="T8" s="176" t="str">
        <f t="shared" si="2"/>
        <v> </v>
      </c>
      <c r="U8" s="177">
        <f t="shared" si="3"/>
        <v>22</v>
      </c>
      <c r="V8" s="178" t="str">
        <f t="shared" si="7"/>
        <v> </v>
      </c>
      <c r="W8" s="179" t="str">
        <f t="shared" si="8"/>
        <v> </v>
      </c>
      <c r="X8" s="180">
        <f t="shared" si="4"/>
        <v>3</v>
      </c>
      <c r="Y8" s="181">
        <f t="shared" si="9"/>
      </c>
      <c r="Z8" s="182">
        <f t="shared" si="5"/>
      </c>
      <c r="AA8" s="183">
        <f t="shared" si="6"/>
      </c>
      <c r="AB8" s="1"/>
    </row>
    <row r="9" spans="1:28" ht="12.75">
      <c r="A9" s="218" t="s">
        <v>344</v>
      </c>
      <c r="B9" s="229" t="s">
        <v>131</v>
      </c>
      <c r="C9" s="233">
        <v>39</v>
      </c>
      <c r="D9" s="233">
        <v>40</v>
      </c>
      <c r="E9" s="233">
        <v>35</v>
      </c>
      <c r="F9" s="233">
        <v>38</v>
      </c>
      <c r="G9" s="233">
        <v>47</v>
      </c>
      <c r="H9" s="233"/>
      <c r="I9" s="233">
        <v>40</v>
      </c>
      <c r="J9" s="233">
        <v>36</v>
      </c>
      <c r="K9" s="233">
        <v>43</v>
      </c>
      <c r="L9" s="233"/>
      <c r="M9" s="233"/>
      <c r="N9" s="233"/>
      <c r="O9" s="233"/>
      <c r="P9" s="233"/>
      <c r="Q9" s="1"/>
      <c r="R9" s="102">
        <f t="shared" si="0"/>
        <v>39.75</v>
      </c>
      <c r="S9" s="39">
        <f t="shared" si="1"/>
        <v>40.1764705882353</v>
      </c>
      <c r="T9" s="176">
        <f t="shared" si="2"/>
        <v>47</v>
      </c>
      <c r="U9" s="177" t="str">
        <f t="shared" si="3"/>
        <v> </v>
      </c>
      <c r="V9" s="178">
        <f t="shared" si="7"/>
        <v>39.75</v>
      </c>
      <c r="W9" s="179" t="str">
        <f t="shared" si="8"/>
        <v> </v>
      </c>
      <c r="X9" s="180">
        <f t="shared" si="4"/>
        <v>8</v>
      </c>
      <c r="Y9" s="181">
        <f t="shared" si="9"/>
        <v>40.1764705882353</v>
      </c>
      <c r="Z9" s="182">
        <f t="shared" si="5"/>
        <v>40.1764705882353</v>
      </c>
      <c r="AA9" s="183">
        <f t="shared" si="6"/>
      </c>
      <c r="AB9" s="1"/>
    </row>
    <row r="10" spans="1:28" ht="12.75">
      <c r="A10" s="218" t="s">
        <v>343</v>
      </c>
      <c r="B10" s="229" t="s">
        <v>35</v>
      </c>
      <c r="C10" s="233">
        <v>35</v>
      </c>
      <c r="D10" s="233">
        <v>38</v>
      </c>
      <c r="E10" s="233">
        <v>40</v>
      </c>
      <c r="F10" s="233">
        <v>35</v>
      </c>
      <c r="G10" s="233">
        <v>36</v>
      </c>
      <c r="H10" s="233">
        <v>48</v>
      </c>
      <c r="I10" s="233">
        <v>36</v>
      </c>
      <c r="J10" s="233">
        <v>43</v>
      </c>
      <c r="K10" s="233">
        <v>40</v>
      </c>
      <c r="L10" s="233"/>
      <c r="M10" s="233"/>
      <c r="N10" s="233"/>
      <c r="O10" s="233"/>
      <c r="P10" s="233"/>
      <c r="Q10" s="1"/>
      <c r="R10" s="102">
        <f t="shared" si="0"/>
        <v>39</v>
      </c>
      <c r="S10" s="39">
        <f t="shared" si="1"/>
        <v>38.411764705882355</v>
      </c>
      <c r="T10" s="176" t="str">
        <f t="shared" si="2"/>
        <v> </v>
      </c>
      <c r="U10" s="177">
        <f t="shared" si="3"/>
        <v>48</v>
      </c>
      <c r="V10" s="178" t="str">
        <f t="shared" si="7"/>
        <v> </v>
      </c>
      <c r="W10" s="179">
        <f t="shared" si="8"/>
        <v>39</v>
      </c>
      <c r="X10" s="180">
        <f t="shared" si="4"/>
        <v>9</v>
      </c>
      <c r="Y10" s="181">
        <f t="shared" si="9"/>
        <v>38.411764705882355</v>
      </c>
      <c r="Z10" s="182">
        <f t="shared" si="5"/>
      </c>
      <c r="AA10" s="183">
        <f t="shared" si="6"/>
        <v>38.411764705882355</v>
      </c>
      <c r="AB10" s="1"/>
    </row>
    <row r="11" spans="1:28" ht="12.75">
      <c r="A11" s="218" t="s">
        <v>338</v>
      </c>
      <c r="B11" s="230" t="s">
        <v>35</v>
      </c>
      <c r="C11" s="233"/>
      <c r="D11" s="233">
        <v>35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1"/>
      <c r="R11" s="102">
        <f t="shared" si="0"/>
        <v>35</v>
      </c>
      <c r="S11" s="39">
        <f t="shared" si="1"/>
        <v>35</v>
      </c>
      <c r="T11" s="176" t="str">
        <f t="shared" si="2"/>
        <v> </v>
      </c>
      <c r="U11" s="177">
        <f t="shared" si="3"/>
        <v>35</v>
      </c>
      <c r="V11" s="178" t="str">
        <f t="shared" si="7"/>
        <v> </v>
      </c>
      <c r="W11" s="179" t="str">
        <f t="shared" si="8"/>
        <v> </v>
      </c>
      <c r="X11" s="180">
        <f t="shared" si="4"/>
        <v>1</v>
      </c>
      <c r="Y11" s="181">
        <f t="shared" si="9"/>
      </c>
      <c r="Z11" s="182">
        <f t="shared" si="5"/>
      </c>
      <c r="AA11" s="183">
        <f t="shared" si="6"/>
      </c>
      <c r="AB11" s="1"/>
    </row>
    <row r="12" spans="1:28" ht="12.75">
      <c r="A12" s="218" t="s">
        <v>346</v>
      </c>
      <c r="B12" s="230" t="s">
        <v>131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1"/>
      <c r="R12" s="102">
        <f t="shared" si="0"/>
      </c>
      <c r="S12" s="39">
        <f t="shared" si="1"/>
      </c>
      <c r="T12" s="176">
        <f t="shared" si="2"/>
      </c>
      <c r="U12" s="177">
        <f t="shared" si="3"/>
      </c>
      <c r="V12" s="178" t="str">
        <f t="shared" si="7"/>
        <v> </v>
      </c>
      <c r="W12" s="179" t="str">
        <f t="shared" si="8"/>
        <v> </v>
      </c>
      <c r="X12" s="180">
        <f t="shared" si="4"/>
      </c>
      <c r="Y12" s="181">
        <f t="shared" si="9"/>
      </c>
      <c r="Z12" s="182">
        <f t="shared" si="5"/>
      </c>
      <c r="AA12" s="183">
        <f t="shared" si="6"/>
      </c>
      <c r="AB12" s="1"/>
    </row>
    <row r="13" spans="1:28" ht="12.75">
      <c r="A13" s="218" t="s">
        <v>339</v>
      </c>
      <c r="B13" s="230" t="s">
        <v>35</v>
      </c>
      <c r="C13" s="233">
        <v>41</v>
      </c>
      <c r="D13" s="233">
        <v>39</v>
      </c>
      <c r="E13" s="233">
        <v>44</v>
      </c>
      <c r="F13" s="233">
        <v>36</v>
      </c>
      <c r="G13" s="233">
        <v>34</v>
      </c>
      <c r="H13" s="233">
        <v>36</v>
      </c>
      <c r="I13" s="233">
        <v>34</v>
      </c>
      <c r="J13" s="233">
        <v>40</v>
      </c>
      <c r="K13" s="233">
        <v>34</v>
      </c>
      <c r="L13" s="233"/>
      <c r="M13" s="233"/>
      <c r="N13" s="233"/>
      <c r="O13" s="233"/>
      <c r="P13" s="233"/>
      <c r="Q13" s="1"/>
      <c r="R13" s="102">
        <f t="shared" si="0"/>
        <v>37.55555555555556</v>
      </c>
      <c r="S13" s="39">
        <f t="shared" si="1"/>
        <v>38.8</v>
      </c>
      <c r="T13" s="176" t="str">
        <f t="shared" si="2"/>
        <v> </v>
      </c>
      <c r="U13" s="177">
        <f t="shared" si="3"/>
        <v>44</v>
      </c>
      <c r="V13" s="178" t="str">
        <f t="shared" si="7"/>
        <v> </v>
      </c>
      <c r="W13" s="179">
        <f t="shared" si="8"/>
        <v>37.55555555555556</v>
      </c>
      <c r="X13" s="180">
        <f t="shared" si="4"/>
        <v>9</v>
      </c>
      <c r="Y13" s="181">
        <f t="shared" si="9"/>
        <v>38.8</v>
      </c>
      <c r="Z13" s="182">
        <f t="shared" si="5"/>
      </c>
      <c r="AA13" s="183">
        <f t="shared" si="6"/>
        <v>38.8</v>
      </c>
      <c r="AB13" s="1"/>
    </row>
    <row r="14" spans="1:28" ht="12.75">
      <c r="A14" s="218" t="s">
        <v>336</v>
      </c>
      <c r="B14" s="229" t="s">
        <v>131</v>
      </c>
      <c r="C14" s="233">
        <v>42</v>
      </c>
      <c r="D14" s="233">
        <v>40</v>
      </c>
      <c r="E14" s="233">
        <v>37</v>
      </c>
      <c r="F14" s="233">
        <v>56</v>
      </c>
      <c r="G14" s="233">
        <v>45</v>
      </c>
      <c r="H14" s="233">
        <v>49</v>
      </c>
      <c r="I14" s="233"/>
      <c r="J14" s="233">
        <v>43</v>
      </c>
      <c r="K14" s="233"/>
      <c r="L14" s="233"/>
      <c r="M14" s="233"/>
      <c r="N14" s="233"/>
      <c r="O14" s="233"/>
      <c r="P14" s="233"/>
      <c r="Q14" s="1"/>
      <c r="R14" s="102">
        <f t="shared" si="0"/>
        <v>44.57142857142857</v>
      </c>
      <c r="S14" s="39">
        <f t="shared" si="1"/>
        <v>43.4375</v>
      </c>
      <c r="T14" s="176">
        <f t="shared" si="2"/>
        <v>56</v>
      </c>
      <c r="U14" s="177" t="str">
        <f t="shared" si="3"/>
        <v> </v>
      </c>
      <c r="V14" s="178">
        <f t="shared" si="7"/>
        <v>44.57142857142857</v>
      </c>
      <c r="W14" s="179" t="str">
        <f t="shared" si="8"/>
        <v> </v>
      </c>
      <c r="X14" s="180">
        <f t="shared" si="4"/>
        <v>7</v>
      </c>
      <c r="Y14" s="181">
        <f t="shared" si="9"/>
        <v>43.4375</v>
      </c>
      <c r="Z14" s="182">
        <f t="shared" si="5"/>
        <v>43.4375</v>
      </c>
      <c r="AA14" s="183">
        <f t="shared" si="6"/>
      </c>
      <c r="AB14" s="1"/>
    </row>
    <row r="15" spans="1:28" ht="12.75">
      <c r="A15" s="218" t="s">
        <v>335</v>
      </c>
      <c r="B15" s="230" t="s">
        <v>35</v>
      </c>
      <c r="C15" s="233">
        <v>39</v>
      </c>
      <c r="D15" s="233"/>
      <c r="E15" s="233">
        <v>37</v>
      </c>
      <c r="F15" s="233">
        <v>34</v>
      </c>
      <c r="G15" s="233"/>
      <c r="H15" s="233"/>
      <c r="I15" s="233"/>
      <c r="J15" s="233"/>
      <c r="K15" s="233">
        <v>33</v>
      </c>
      <c r="L15" s="233"/>
      <c r="M15" s="233"/>
      <c r="N15" s="233"/>
      <c r="O15" s="233"/>
      <c r="P15" s="233"/>
      <c r="Q15" s="1"/>
      <c r="R15" s="102">
        <f t="shared" si="0"/>
        <v>35.75</v>
      </c>
      <c r="S15" s="39">
        <f t="shared" si="1"/>
        <v>33.888888888888886</v>
      </c>
      <c r="T15" s="176" t="str">
        <f t="shared" si="2"/>
        <v> </v>
      </c>
      <c r="U15" s="177">
        <f t="shared" si="3"/>
        <v>39</v>
      </c>
      <c r="V15" s="178" t="str">
        <f t="shared" si="7"/>
        <v> </v>
      </c>
      <c r="W15" s="179" t="str">
        <f t="shared" si="8"/>
        <v> </v>
      </c>
      <c r="X15" s="180">
        <f t="shared" si="4"/>
        <v>4</v>
      </c>
      <c r="Y15" s="181">
        <f t="shared" si="9"/>
        <v>33.888888888888886</v>
      </c>
      <c r="Z15" s="182">
        <f t="shared" si="5"/>
      </c>
      <c r="AA15" s="183">
        <f t="shared" si="6"/>
        <v>33.888888888888886</v>
      </c>
      <c r="AB15" s="1"/>
    </row>
    <row r="16" spans="1:28" ht="12.75">
      <c r="A16" s="218" t="s">
        <v>340</v>
      </c>
      <c r="B16" s="229" t="s">
        <v>131</v>
      </c>
      <c r="C16" s="233">
        <v>39</v>
      </c>
      <c r="D16" s="233">
        <v>40</v>
      </c>
      <c r="E16" s="233"/>
      <c r="F16" s="233">
        <v>37</v>
      </c>
      <c r="G16" s="233"/>
      <c r="H16" s="233">
        <v>42</v>
      </c>
      <c r="I16" s="233">
        <v>44</v>
      </c>
      <c r="J16" s="233">
        <v>33</v>
      </c>
      <c r="K16" s="233">
        <v>39</v>
      </c>
      <c r="L16" s="233"/>
      <c r="M16" s="233"/>
      <c r="N16" s="233"/>
      <c r="O16" s="233"/>
      <c r="P16" s="233"/>
      <c r="Q16" s="1"/>
      <c r="R16" s="102">
        <f t="shared" si="0"/>
        <v>39.142857142857146</v>
      </c>
      <c r="S16" s="39">
        <f t="shared" si="1"/>
        <v>38.86666666666667</v>
      </c>
      <c r="T16" s="176">
        <f t="shared" si="2"/>
        <v>44</v>
      </c>
      <c r="U16" s="177" t="str">
        <f t="shared" si="3"/>
        <v> </v>
      </c>
      <c r="V16" s="178">
        <f t="shared" si="7"/>
        <v>39.142857142857146</v>
      </c>
      <c r="W16" s="179" t="str">
        <f t="shared" si="8"/>
        <v> </v>
      </c>
      <c r="X16" s="180">
        <f t="shared" si="4"/>
        <v>7</v>
      </c>
      <c r="Y16" s="181">
        <f t="shared" si="9"/>
        <v>38.86666666666667</v>
      </c>
      <c r="Z16" s="182">
        <f t="shared" si="5"/>
        <v>38.86666666666667</v>
      </c>
      <c r="AA16" s="183">
        <f t="shared" si="6"/>
      </c>
      <c r="AB16" s="1"/>
    </row>
    <row r="17" spans="1:28" ht="12.75">
      <c r="A17" s="218" t="s">
        <v>341</v>
      </c>
      <c r="B17" s="229" t="s">
        <v>35</v>
      </c>
      <c r="C17" s="233">
        <v>41</v>
      </c>
      <c r="D17" s="233">
        <v>27</v>
      </c>
      <c r="E17" s="233"/>
      <c r="F17" s="233">
        <v>39</v>
      </c>
      <c r="G17" s="233"/>
      <c r="H17" s="233">
        <v>40</v>
      </c>
      <c r="I17" s="233">
        <v>45</v>
      </c>
      <c r="J17" s="233">
        <v>39</v>
      </c>
      <c r="K17" s="233">
        <v>38</v>
      </c>
      <c r="L17" s="233"/>
      <c r="M17" s="233"/>
      <c r="N17" s="233"/>
      <c r="O17" s="233"/>
      <c r="P17" s="233"/>
      <c r="Q17" s="1"/>
      <c r="R17" s="102">
        <f t="shared" si="0"/>
        <v>38.42857142857143</v>
      </c>
      <c r="S17" s="39">
        <f t="shared" si="1"/>
        <v>37.93333333333333</v>
      </c>
      <c r="T17" s="176" t="str">
        <f t="shared" si="2"/>
        <v> </v>
      </c>
      <c r="U17" s="177">
        <f t="shared" si="3"/>
        <v>45</v>
      </c>
      <c r="V17" s="178" t="str">
        <f t="shared" si="7"/>
        <v> </v>
      </c>
      <c r="W17" s="179">
        <f t="shared" si="8"/>
        <v>38.42857142857143</v>
      </c>
      <c r="X17" s="180">
        <f t="shared" si="4"/>
        <v>7</v>
      </c>
      <c r="Y17" s="181">
        <f t="shared" si="9"/>
        <v>37.93333333333333</v>
      </c>
      <c r="Z17" s="182">
        <f t="shared" si="5"/>
      </c>
      <c r="AA17" s="183">
        <f t="shared" si="6"/>
        <v>37.93333333333333</v>
      </c>
      <c r="AB17" s="1"/>
    </row>
    <row r="18" spans="1:28" ht="12.75">
      <c r="A18" s="231" t="s">
        <v>347</v>
      </c>
      <c r="B18" s="229" t="s">
        <v>131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1"/>
      <c r="R18" s="102">
        <f t="shared" si="0"/>
      </c>
      <c r="S18" s="39">
        <f t="shared" si="1"/>
      </c>
      <c r="T18" s="176">
        <f t="shared" si="2"/>
      </c>
      <c r="U18" s="177">
        <f t="shared" si="3"/>
      </c>
      <c r="V18" s="178" t="str">
        <f t="shared" si="7"/>
        <v> </v>
      </c>
      <c r="W18" s="179" t="str">
        <f t="shared" si="8"/>
        <v> </v>
      </c>
      <c r="X18" s="180">
        <f t="shared" si="4"/>
      </c>
      <c r="Y18" s="181">
        <f t="shared" si="9"/>
      </c>
      <c r="Z18" s="182">
        <f t="shared" si="5"/>
      </c>
      <c r="AA18" s="183">
        <f t="shared" si="6"/>
      </c>
      <c r="AB18" s="1"/>
    </row>
    <row r="19" spans="1:28" ht="12.75">
      <c r="A19" s="218" t="s">
        <v>333</v>
      </c>
      <c r="B19" s="229" t="s">
        <v>131</v>
      </c>
      <c r="C19" s="233"/>
      <c r="D19" s="233"/>
      <c r="E19" s="233"/>
      <c r="F19" s="233"/>
      <c r="G19" s="233"/>
      <c r="H19" s="233"/>
      <c r="I19" s="233">
        <v>41</v>
      </c>
      <c r="J19" s="233">
        <v>35</v>
      </c>
      <c r="K19" s="233"/>
      <c r="L19" s="233"/>
      <c r="M19" s="233"/>
      <c r="N19" s="233"/>
      <c r="O19" s="233"/>
      <c r="P19" s="233"/>
      <c r="Q19" s="1"/>
      <c r="R19" s="102">
        <f t="shared" si="0"/>
        <v>38</v>
      </c>
      <c r="S19" s="39">
        <f t="shared" si="1"/>
        <v>36.5</v>
      </c>
      <c r="T19" s="176">
        <f t="shared" si="2"/>
        <v>41</v>
      </c>
      <c r="U19" s="177" t="str">
        <f t="shared" si="3"/>
        <v> </v>
      </c>
      <c r="V19" s="178" t="str">
        <f t="shared" si="7"/>
        <v> </v>
      </c>
      <c r="W19" s="179" t="str">
        <f t="shared" si="8"/>
        <v> </v>
      </c>
      <c r="X19" s="180">
        <f t="shared" si="4"/>
        <v>2</v>
      </c>
      <c r="Y19" s="181">
        <f t="shared" si="9"/>
      </c>
      <c r="Z19" s="182">
        <f t="shared" si="5"/>
      </c>
      <c r="AA19" s="183">
        <f t="shared" si="6"/>
      </c>
      <c r="AB19" s="1"/>
    </row>
    <row r="20" spans="1:28" ht="12.75">
      <c r="A20" s="223" t="s">
        <v>350</v>
      </c>
      <c r="B20" s="122" t="s">
        <v>35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1"/>
      <c r="R20" s="102">
        <f t="shared" si="0"/>
      </c>
      <c r="S20" s="39">
        <f t="shared" si="1"/>
      </c>
      <c r="T20" s="176">
        <f t="shared" si="2"/>
      </c>
      <c r="U20" s="177">
        <f t="shared" si="3"/>
      </c>
      <c r="V20" s="178" t="str">
        <f t="shared" si="7"/>
        <v> </v>
      </c>
      <c r="W20" s="179" t="str">
        <f t="shared" si="8"/>
        <v> </v>
      </c>
      <c r="X20" s="180">
        <f t="shared" si="4"/>
      </c>
      <c r="Y20" s="181">
        <f t="shared" si="9"/>
      </c>
      <c r="Z20" s="182">
        <f t="shared" si="5"/>
      </c>
      <c r="AA20" s="183">
        <f t="shared" si="6"/>
      </c>
      <c r="AB20" s="1"/>
    </row>
    <row r="21" spans="1:28" ht="12.75">
      <c r="A21" s="121" t="s">
        <v>334</v>
      </c>
      <c r="B21" s="232" t="s">
        <v>131</v>
      </c>
      <c r="C21" s="233">
        <v>35</v>
      </c>
      <c r="D21" s="233"/>
      <c r="E21" s="233">
        <v>36</v>
      </c>
      <c r="F21" s="233">
        <v>49</v>
      </c>
      <c r="G21" s="233">
        <v>36</v>
      </c>
      <c r="H21" s="233">
        <v>51</v>
      </c>
      <c r="I21" s="233">
        <v>33</v>
      </c>
      <c r="J21" s="233"/>
      <c r="K21" s="233">
        <v>39</v>
      </c>
      <c r="L21" s="233"/>
      <c r="M21" s="233"/>
      <c r="N21" s="233"/>
      <c r="O21" s="233"/>
      <c r="P21" s="233"/>
      <c r="Q21" s="1"/>
      <c r="R21" s="102">
        <f t="shared" si="0"/>
        <v>39.857142857142854</v>
      </c>
      <c r="S21" s="39">
        <f t="shared" si="1"/>
        <v>42.0625</v>
      </c>
      <c r="T21" s="176">
        <f t="shared" si="2"/>
        <v>51</v>
      </c>
      <c r="U21" s="177" t="str">
        <f t="shared" si="3"/>
        <v> </v>
      </c>
      <c r="V21" s="178">
        <f t="shared" si="7"/>
        <v>39.857142857142854</v>
      </c>
      <c r="W21" s="179" t="str">
        <f t="shared" si="8"/>
        <v> </v>
      </c>
      <c r="X21" s="180">
        <f t="shared" si="4"/>
        <v>7</v>
      </c>
      <c r="Y21" s="181">
        <f t="shared" si="9"/>
        <v>42.0625</v>
      </c>
      <c r="Z21" s="182">
        <f t="shared" si="5"/>
        <v>42.0625</v>
      </c>
      <c r="AA21" s="183">
        <f t="shared" si="6"/>
      </c>
      <c r="AB21" s="1"/>
    </row>
    <row r="22" spans="1:28" ht="12.75">
      <c r="A22" s="121" t="s">
        <v>345</v>
      </c>
      <c r="B22" s="232" t="s">
        <v>35</v>
      </c>
      <c r="C22" s="233">
        <v>39</v>
      </c>
      <c r="D22" s="233">
        <v>33</v>
      </c>
      <c r="E22" s="233">
        <v>35</v>
      </c>
      <c r="F22" s="233"/>
      <c r="G22" s="233">
        <v>31</v>
      </c>
      <c r="H22" s="233">
        <v>35</v>
      </c>
      <c r="I22" s="233"/>
      <c r="J22" s="233">
        <v>33</v>
      </c>
      <c r="K22" s="233">
        <v>32</v>
      </c>
      <c r="L22" s="233"/>
      <c r="M22" s="233"/>
      <c r="N22" s="233"/>
      <c r="O22" s="233"/>
      <c r="P22" s="233"/>
      <c r="Q22" s="1"/>
      <c r="R22" s="102">
        <f t="shared" si="0"/>
        <v>34</v>
      </c>
      <c r="S22" s="39">
        <f t="shared" si="1"/>
        <v>33.833333333333336</v>
      </c>
      <c r="T22" s="176" t="str">
        <f t="shared" si="2"/>
        <v> </v>
      </c>
      <c r="U22" s="177">
        <f t="shared" si="3"/>
        <v>39</v>
      </c>
      <c r="V22" s="178" t="str">
        <f t="shared" si="7"/>
        <v> </v>
      </c>
      <c r="W22" s="179">
        <f t="shared" si="8"/>
        <v>34</v>
      </c>
      <c r="X22" s="180">
        <f t="shared" si="4"/>
        <v>7</v>
      </c>
      <c r="Y22" s="181">
        <f t="shared" si="9"/>
        <v>33.833333333333336</v>
      </c>
      <c r="Z22" s="182">
        <f t="shared" si="5"/>
      </c>
      <c r="AA22" s="183">
        <f t="shared" si="6"/>
        <v>33.833333333333336</v>
      </c>
      <c r="AB22" s="1"/>
    </row>
    <row r="23" spans="1:28" ht="12.75">
      <c r="A23" s="121" t="s">
        <v>342</v>
      </c>
      <c r="B23" s="232" t="s">
        <v>131</v>
      </c>
      <c r="C23" s="233">
        <v>40</v>
      </c>
      <c r="D23" s="233">
        <v>45</v>
      </c>
      <c r="E23" s="233">
        <v>56</v>
      </c>
      <c r="F23" s="233">
        <v>37</v>
      </c>
      <c r="G23" s="233">
        <v>46</v>
      </c>
      <c r="H23" s="233">
        <v>38</v>
      </c>
      <c r="I23" s="233">
        <v>48</v>
      </c>
      <c r="J23" s="233"/>
      <c r="K23" s="233">
        <v>45</v>
      </c>
      <c r="L23" s="233"/>
      <c r="M23" s="233"/>
      <c r="N23" s="233"/>
      <c r="O23" s="233"/>
      <c r="P23" s="233"/>
      <c r="Q23" s="1"/>
      <c r="R23" s="102">
        <f t="shared" si="0"/>
        <v>44.375</v>
      </c>
      <c r="S23" s="39">
        <f t="shared" si="1"/>
        <v>43.1875</v>
      </c>
      <c r="T23" s="176">
        <f t="shared" si="2"/>
        <v>56</v>
      </c>
      <c r="U23" s="177" t="str">
        <f t="shared" si="3"/>
        <v> </v>
      </c>
      <c r="V23" s="178">
        <f t="shared" si="7"/>
        <v>44.375</v>
      </c>
      <c r="W23" s="179" t="str">
        <f t="shared" si="8"/>
        <v> </v>
      </c>
      <c r="X23" s="180">
        <f t="shared" si="4"/>
        <v>8</v>
      </c>
      <c r="Y23" s="181">
        <f t="shared" si="9"/>
        <v>43.1875</v>
      </c>
      <c r="Z23" s="182">
        <f t="shared" si="5"/>
        <v>43.1875</v>
      </c>
      <c r="AA23" s="183">
        <f t="shared" si="6"/>
      </c>
      <c r="AB23" s="1"/>
    </row>
    <row r="24" spans="1:28" ht="13.5" thickBot="1">
      <c r="A24" s="121" t="s">
        <v>391</v>
      </c>
      <c r="B24" s="122" t="s">
        <v>131</v>
      </c>
      <c r="C24" s="233"/>
      <c r="D24" s="233">
        <v>41</v>
      </c>
      <c r="E24" s="233">
        <v>39</v>
      </c>
      <c r="F24" s="233"/>
      <c r="G24" s="233">
        <v>33</v>
      </c>
      <c r="H24" s="233">
        <v>47</v>
      </c>
      <c r="I24" s="233">
        <v>47</v>
      </c>
      <c r="J24" s="233"/>
      <c r="K24" s="233"/>
      <c r="L24" s="233"/>
      <c r="M24" s="233"/>
      <c r="N24" s="233"/>
      <c r="O24" s="233"/>
      <c r="P24" s="233"/>
      <c r="Q24" s="1"/>
      <c r="R24" s="102">
        <f t="shared" si="0"/>
        <v>41.4</v>
      </c>
      <c r="S24" s="39">
        <f t="shared" si="1"/>
        <v>38.833333333333336</v>
      </c>
      <c r="T24" s="176">
        <f t="shared" si="2"/>
        <v>47</v>
      </c>
      <c r="U24" s="177" t="str">
        <f t="shared" si="3"/>
        <v> </v>
      </c>
      <c r="V24" s="178" t="str">
        <f t="shared" si="7"/>
        <v> </v>
      </c>
      <c r="W24" s="179" t="str">
        <f t="shared" si="8"/>
        <v> </v>
      </c>
      <c r="X24" s="180">
        <f t="shared" si="4"/>
        <v>5</v>
      </c>
      <c r="Y24" s="181">
        <f t="shared" si="9"/>
        <v>38.833333333333336</v>
      </c>
      <c r="Z24" s="182">
        <f t="shared" si="5"/>
        <v>38.833333333333336</v>
      </c>
      <c r="AA24" s="183">
        <f t="shared" si="6"/>
      </c>
      <c r="AB24" s="1"/>
    </row>
    <row r="25" spans="1:28" ht="12.75" hidden="1">
      <c r="A25" s="121"/>
      <c r="B25" s="12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1"/>
      <c r="R25" s="102">
        <f t="shared" si="0"/>
      </c>
      <c r="S25" s="39">
        <f>IF((COUNT(C25:P25,C82:P82))&lt;1,"",(AVERAGE(C25:P25,C82:P82)))</f>
      </c>
      <c r="T25" s="176">
        <f t="shared" si="2"/>
      </c>
      <c r="U25" s="177">
        <f t="shared" si="3"/>
      </c>
      <c r="V25" s="178" t="str">
        <f t="shared" si="7"/>
        <v> </v>
      </c>
      <c r="W25" s="179" t="str">
        <f t="shared" si="8"/>
        <v> </v>
      </c>
      <c r="X25" s="180">
        <f t="shared" si="4"/>
      </c>
      <c r="Y25" s="181">
        <f t="shared" si="9"/>
      </c>
      <c r="Z25" s="182">
        <f t="shared" si="5"/>
      </c>
      <c r="AA25" s="183">
        <f t="shared" si="6"/>
      </c>
      <c r="AB25" s="1"/>
    </row>
    <row r="26" spans="1:28" ht="12.75" hidden="1">
      <c r="A26" s="121"/>
      <c r="B26" s="12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1"/>
      <c r="R26" s="102">
        <f t="shared" si="0"/>
      </c>
      <c r="S26" s="39">
        <f>IF((COUNT(C26:P26,C83:P83))&lt;1,"",(AVERAGE(C26:P26,C83:P83)))</f>
      </c>
      <c r="T26" s="176">
        <f t="shared" si="2"/>
      </c>
      <c r="U26" s="177">
        <f t="shared" si="3"/>
      </c>
      <c r="V26" s="178" t="str">
        <f t="shared" si="7"/>
        <v> </v>
      </c>
      <c r="W26" s="179" t="str">
        <f t="shared" si="8"/>
        <v> </v>
      </c>
      <c r="X26" s="180"/>
      <c r="Y26" s="181">
        <f t="shared" si="9"/>
      </c>
      <c r="Z26" s="182">
        <f t="shared" si="5"/>
      </c>
      <c r="AA26" s="183">
        <f t="shared" si="6"/>
      </c>
      <c r="AB26" s="1"/>
    </row>
    <row r="27" spans="1:28" ht="12.75" hidden="1">
      <c r="A27" s="121"/>
      <c r="B27" s="12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1"/>
      <c r="R27" s="102">
        <f t="shared" si="0"/>
      </c>
      <c r="S27" s="39">
        <f>IF((COUNT(C27:P27,C84:P84))&lt;1,"",(AVERAGE(C27:P27,C84:P84)))</f>
      </c>
      <c r="T27" s="176">
        <f t="shared" si="2"/>
      </c>
      <c r="U27" s="177">
        <f t="shared" si="3"/>
      </c>
      <c r="V27" s="178" t="str">
        <f t="shared" si="7"/>
        <v> </v>
      </c>
      <c r="W27" s="179" t="str">
        <f t="shared" si="8"/>
        <v> </v>
      </c>
      <c r="X27" s="180"/>
      <c r="Y27" s="181">
        <f t="shared" si="9"/>
      </c>
      <c r="Z27" s="182">
        <f t="shared" si="5"/>
      </c>
      <c r="AA27" s="183">
        <f t="shared" si="6"/>
      </c>
      <c r="AB27" s="1"/>
    </row>
    <row r="28" spans="1:28" ht="12.75" hidden="1">
      <c r="A28" s="121"/>
      <c r="B28" s="12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1"/>
      <c r="R28" s="102">
        <f t="shared" si="0"/>
      </c>
      <c r="S28" s="39">
        <f>IF((COUNT(C28:P28,C85:P85))&lt;1,"",(AVERAGE(C28:P28,C85:P85)))</f>
      </c>
      <c r="T28" s="176">
        <f t="shared" si="2"/>
      </c>
      <c r="U28" s="177">
        <f t="shared" si="3"/>
      </c>
      <c r="V28" s="178" t="str">
        <f t="shared" si="7"/>
        <v> </v>
      </c>
      <c r="W28" s="179" t="str">
        <f t="shared" si="8"/>
        <v> </v>
      </c>
      <c r="X28" s="180"/>
      <c r="Y28" s="181">
        <f t="shared" si="9"/>
      </c>
      <c r="Z28" s="182">
        <f t="shared" si="5"/>
      </c>
      <c r="AA28" s="183">
        <f t="shared" si="6"/>
      </c>
      <c r="AB28" s="1"/>
    </row>
    <row r="29" spans="1:28" ht="12.75" hidden="1">
      <c r="A29" s="121"/>
      <c r="B29" s="12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1"/>
      <c r="R29" s="102">
        <f t="shared" si="0"/>
      </c>
      <c r="S29" s="39">
        <f>IF((COUNT(C29:P29,C86:P86))&lt;1,"",(AVERAGE(C29:P29,C86:P86)))</f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>
        <f t="shared" si="4"/>
      </c>
      <c r="Y29" s="181">
        <f t="shared" si="9"/>
      </c>
      <c r="Z29" s="182">
        <f t="shared" si="5"/>
      </c>
      <c r="AA29" s="183">
        <f t="shared" si="6"/>
      </c>
      <c r="AB29" s="1"/>
    </row>
    <row r="30" spans="1:28" ht="12.75" hidden="1">
      <c r="A30" s="17"/>
      <c r="B30" s="12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1"/>
      <c r="R30" s="102">
        <f t="shared" si="0"/>
      </c>
      <c r="S30" s="39">
        <f aca="true" t="shared" si="10" ref="S30:S38">IF((COUNT(C30:P30,C82:P82))&lt;1,"",(AVERAGE(C30:P30,C82:P82)))</f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2">
        <f t="shared" si="5"/>
      </c>
      <c r="AA30" s="183">
        <f t="shared" si="6"/>
      </c>
      <c r="AB30" s="1"/>
    </row>
    <row r="31" spans="1:28" ht="12.75" hidden="1">
      <c r="A31" s="17"/>
      <c r="B31" s="1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1"/>
      <c r="R31" s="102">
        <f t="shared" si="0"/>
      </c>
      <c r="S31" s="39">
        <f t="shared" si="10"/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2">
        <f t="shared" si="5"/>
      </c>
      <c r="AA31" s="183">
        <f t="shared" si="6"/>
      </c>
      <c r="AB31" s="1"/>
    </row>
    <row r="32" spans="1:28" ht="12.75" hidden="1">
      <c r="A32" s="17"/>
      <c r="B32" s="1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1"/>
      <c r="R32" s="102">
        <f t="shared" si="0"/>
      </c>
      <c r="S32" s="39">
        <f t="shared" si="10"/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2">
        <f t="shared" si="5"/>
      </c>
      <c r="AA32" s="183">
        <f t="shared" si="6"/>
      </c>
      <c r="AB32" s="1"/>
    </row>
    <row r="33" spans="1:28" ht="12.75" hidden="1">
      <c r="A33" s="17"/>
      <c r="B33" s="1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1"/>
      <c r="R33" s="102">
        <f t="shared" si="0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2">
        <f t="shared" si="5"/>
      </c>
      <c r="AA33" s="183">
        <f t="shared" si="6"/>
      </c>
      <c r="AB33" s="1"/>
    </row>
    <row r="34" spans="1:28" ht="12.75" hidden="1">
      <c r="A34" s="17"/>
      <c r="B34" s="1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1"/>
      <c r="R34" s="102">
        <f t="shared" si="0"/>
      </c>
      <c r="S34" s="39">
        <f t="shared" si="10"/>
      </c>
      <c r="T34" s="176">
        <f t="shared" si="2"/>
      </c>
      <c r="U34" s="177">
        <f t="shared" si="3"/>
      </c>
      <c r="V34" s="178" t="str">
        <f t="shared" si="7"/>
        <v> </v>
      </c>
      <c r="W34" s="179" t="str">
        <f t="shared" si="8"/>
        <v> </v>
      </c>
      <c r="X34" s="180">
        <f t="shared" si="4"/>
      </c>
      <c r="Y34" s="181">
        <f t="shared" si="9"/>
      </c>
      <c r="Z34" s="182">
        <f t="shared" si="5"/>
      </c>
      <c r="AA34" s="183">
        <f t="shared" si="6"/>
      </c>
      <c r="AB34" s="1"/>
    </row>
    <row r="35" spans="1:28" ht="12.75" hidden="1">
      <c r="A35" s="17"/>
      <c r="B35" s="1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1"/>
      <c r="R35" s="102">
        <f t="shared" si="0"/>
      </c>
      <c r="S35" s="39">
        <f t="shared" si="10"/>
      </c>
      <c r="T35" s="176">
        <f t="shared" si="2"/>
      </c>
      <c r="U35" s="177">
        <f t="shared" si="3"/>
      </c>
      <c r="V35" s="178" t="str">
        <f t="shared" si="7"/>
        <v> </v>
      </c>
      <c r="W35" s="179" t="str">
        <f t="shared" si="8"/>
        <v> </v>
      </c>
      <c r="X35" s="180">
        <f t="shared" si="4"/>
      </c>
      <c r="Y35" s="181">
        <f t="shared" si="9"/>
      </c>
      <c r="Z35" s="182">
        <f t="shared" si="5"/>
      </c>
      <c r="AA35" s="183">
        <f t="shared" si="6"/>
      </c>
      <c r="AB35" s="1"/>
    </row>
    <row r="36" spans="1:28" ht="12.75" hidden="1">
      <c r="A36" s="17"/>
      <c r="B36" s="1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1"/>
      <c r="R36" s="102">
        <f t="shared" si="0"/>
      </c>
      <c r="S36" s="39">
        <f t="shared" si="10"/>
      </c>
      <c r="T36" s="176">
        <f t="shared" si="2"/>
      </c>
      <c r="U36" s="177">
        <f t="shared" si="3"/>
      </c>
      <c r="V36" s="178" t="str">
        <f t="shared" si="7"/>
        <v> </v>
      </c>
      <c r="W36" s="179" t="str">
        <f t="shared" si="8"/>
        <v> </v>
      </c>
      <c r="X36" s="180">
        <f t="shared" si="4"/>
      </c>
      <c r="Y36" s="181">
        <f t="shared" si="9"/>
      </c>
      <c r="Z36" s="182">
        <f t="shared" si="5"/>
      </c>
      <c r="AA36" s="183">
        <f t="shared" si="6"/>
      </c>
      <c r="AB36" s="1"/>
    </row>
    <row r="37" spans="1:28" ht="12.75" hidden="1">
      <c r="A37" s="17"/>
      <c r="B37" s="1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1"/>
      <c r="R37" s="102">
        <f t="shared" si="0"/>
      </c>
      <c r="S37" s="39">
        <f t="shared" si="10"/>
      </c>
      <c r="T37" s="176">
        <f t="shared" si="2"/>
      </c>
      <c r="U37" s="177">
        <f t="shared" si="3"/>
      </c>
      <c r="V37" s="178" t="str">
        <f t="shared" si="7"/>
        <v> </v>
      </c>
      <c r="W37" s="179" t="str">
        <f t="shared" si="8"/>
        <v> </v>
      </c>
      <c r="X37" s="180">
        <f t="shared" si="4"/>
      </c>
      <c r="Y37" s="181">
        <f t="shared" si="9"/>
      </c>
      <c r="Z37" s="182">
        <f t="shared" si="5"/>
      </c>
      <c r="AA37" s="183">
        <f t="shared" si="6"/>
      </c>
      <c r="AB37" s="1"/>
    </row>
    <row r="38" spans="1:28" ht="12.75" hidden="1">
      <c r="A38" s="17"/>
      <c r="B38" s="1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1"/>
      <c r="R38" s="102">
        <f t="shared" si="0"/>
      </c>
      <c r="S38" s="39">
        <f t="shared" si="10"/>
      </c>
      <c r="T38" s="176">
        <f t="shared" si="2"/>
      </c>
      <c r="U38" s="177">
        <f t="shared" si="3"/>
      </c>
      <c r="V38" s="178" t="str">
        <f t="shared" si="7"/>
        <v> </v>
      </c>
      <c r="W38" s="179" t="str">
        <f t="shared" si="8"/>
        <v> </v>
      </c>
      <c r="X38" s="180">
        <f t="shared" si="4"/>
      </c>
      <c r="Y38" s="181">
        <f t="shared" si="9"/>
      </c>
      <c r="Z38" s="182">
        <f t="shared" si="5"/>
      </c>
      <c r="AA38" s="183">
        <f t="shared" si="6"/>
      </c>
      <c r="AB38" s="1"/>
    </row>
    <row r="39" spans="1:28" ht="12.75" hidden="1">
      <c r="A39" s="17"/>
      <c r="B39" s="1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1"/>
      <c r="R39" s="102">
        <f t="shared" si="0"/>
      </c>
      <c r="S39" s="39">
        <f>IF((COUNT(C39:P39,C92:P92))&lt;1,"",(AVERAGE(C39:P39,C92:P92)))</f>
      </c>
      <c r="T39" s="176">
        <f t="shared" si="2"/>
      </c>
      <c r="U39" s="177">
        <f t="shared" si="3"/>
      </c>
      <c r="V39" s="178" t="str">
        <f t="shared" si="7"/>
        <v> </v>
      </c>
      <c r="W39" s="179" t="str">
        <f t="shared" si="8"/>
        <v> </v>
      </c>
      <c r="X39" s="180">
        <f t="shared" si="4"/>
      </c>
      <c r="Y39" s="181">
        <f t="shared" si="9"/>
      </c>
      <c r="Z39" s="182">
        <f t="shared" si="5"/>
      </c>
      <c r="AA39" s="183">
        <f t="shared" si="6"/>
      </c>
      <c r="AB39" s="1"/>
    </row>
    <row r="40" spans="1:28" ht="12.75" hidden="1">
      <c r="A40" s="17"/>
      <c r="B40" s="1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1"/>
      <c r="R40" s="102"/>
      <c r="S40" s="39"/>
      <c r="T40" s="176">
        <f t="shared" si="2"/>
      </c>
      <c r="U40" s="177">
        <f t="shared" si="3"/>
      </c>
      <c r="V40" s="178" t="str">
        <f t="shared" si="7"/>
        <v> </v>
      </c>
      <c r="W40" s="179" t="str">
        <f t="shared" si="8"/>
        <v> </v>
      </c>
      <c r="X40" s="180">
        <f t="shared" si="4"/>
      </c>
      <c r="Y40" s="181">
        <f t="shared" si="9"/>
      </c>
      <c r="Z40" s="182">
        <f t="shared" si="5"/>
      </c>
      <c r="AA40" s="183">
        <f t="shared" si="6"/>
      </c>
      <c r="AB40" s="1"/>
    </row>
    <row r="41" spans="1:28" ht="12.75" hidden="1">
      <c r="A41" s="17"/>
      <c r="B41" s="1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1"/>
      <c r="R41" s="102">
        <f t="shared" si="0"/>
      </c>
      <c r="S41" s="39">
        <f>IF((COUNT(C41:P41,C93:P93))&lt;1,"",(AVERAGE(C41:P41,C93:P93)))</f>
      </c>
      <c r="T41" s="176">
        <f t="shared" si="2"/>
      </c>
      <c r="U41" s="177">
        <f t="shared" si="3"/>
      </c>
      <c r="V41" s="178" t="str">
        <f t="shared" si="7"/>
        <v> </v>
      </c>
      <c r="W41" s="179" t="str">
        <f t="shared" si="8"/>
        <v> </v>
      </c>
      <c r="X41" s="180">
        <f t="shared" si="4"/>
      </c>
      <c r="Y41" s="181">
        <f t="shared" si="9"/>
      </c>
      <c r="Z41" s="182">
        <f t="shared" si="5"/>
      </c>
      <c r="AA41" s="183">
        <f t="shared" si="6"/>
      </c>
      <c r="AB41" s="1"/>
    </row>
    <row r="42" spans="1:28" ht="13.5" hidden="1" thickBot="1">
      <c r="A42" s="17"/>
      <c r="B42" s="1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1"/>
      <c r="R42" s="103">
        <f t="shared" si="0"/>
      </c>
      <c r="S42" s="39">
        <f>IF((COUNT(C42:P42,C94:P94))&lt;1,"",(AVERAGE(C42:P42,C94:P94)))</f>
      </c>
      <c r="T42" s="185">
        <f t="shared" si="2"/>
      </c>
      <c r="U42" s="186">
        <f t="shared" si="3"/>
      </c>
      <c r="V42" s="178" t="str">
        <f t="shared" si="7"/>
        <v> </v>
      </c>
      <c r="W42" s="179" t="str">
        <f t="shared" si="8"/>
        <v> </v>
      </c>
      <c r="X42" s="187">
        <f t="shared" si="4"/>
      </c>
      <c r="Y42" s="181">
        <f t="shared" si="9"/>
      </c>
      <c r="Z42" s="182">
        <f t="shared" si="5"/>
      </c>
      <c r="AA42" s="183">
        <f t="shared" si="6"/>
      </c>
      <c r="AB42" s="1"/>
    </row>
    <row r="43" spans="1:28" ht="13.5" thickBot="1">
      <c r="A43" s="1"/>
      <c r="B43" s="5"/>
      <c r="C43" s="7">
        <f aca="true" t="shared" si="11" ref="C43:P43">IF(SUM(C4:C42)=0,"",SUM(C4:C42))</f>
        <v>390</v>
      </c>
      <c r="D43" s="7">
        <f t="shared" si="11"/>
        <v>378</v>
      </c>
      <c r="E43" s="237">
        <f>IF(SUM(E4:E42)=0,"",SUM(E4:E42))-1</f>
        <v>380</v>
      </c>
      <c r="F43" s="7">
        <f t="shared" si="11"/>
        <v>401</v>
      </c>
      <c r="G43" s="7">
        <f t="shared" si="11"/>
        <v>369</v>
      </c>
      <c r="H43" s="7">
        <f t="shared" si="11"/>
        <v>425</v>
      </c>
      <c r="I43" s="7">
        <f t="shared" si="11"/>
        <v>416</v>
      </c>
      <c r="J43" s="7">
        <f t="shared" si="11"/>
        <v>365</v>
      </c>
      <c r="K43" s="7">
        <f t="shared" si="11"/>
        <v>383</v>
      </c>
      <c r="L43" s="7">
        <f t="shared" si="11"/>
      </c>
      <c r="M43" s="7">
        <f t="shared" si="11"/>
      </c>
      <c r="N43" s="7">
        <f t="shared" si="11"/>
      </c>
      <c r="O43" s="7">
        <f t="shared" si="11"/>
      </c>
      <c r="P43" s="7">
        <f t="shared" si="11"/>
      </c>
      <c r="Q43" s="1"/>
      <c r="R43" s="20">
        <f t="shared" si="0"/>
        <v>389.6666666666667</v>
      </c>
      <c r="S43" s="20">
        <f>IF((COUNT(C43:P43,C95:P95))&lt;1,"",IF(COUNT(C95:P95)&lt;1,AVERAGE(C43:P43),IF(COUNT(C43:P43)&lt;1,AVERAGE(C95:P95),AVERAGE(C43:P43,C95:P95))))</f>
        <v>390.22222222222223</v>
      </c>
      <c r="T43" s="22">
        <f>IF(SUM(T4:T42)&lt;1,"",MAX(T4:T42))</f>
        <v>56</v>
      </c>
      <c r="U43" s="22">
        <f>IF(SUM(U4:U42)&lt;1,"",MAX(U4:U42))</f>
        <v>48</v>
      </c>
      <c r="V43" s="20">
        <f>IF(SUM(V4:V42)&lt;1,"",(MAX(V4:V42)))</f>
        <v>44.57142857142857</v>
      </c>
      <c r="W43" s="20">
        <f>IF(SUM(W4:W42)&lt;1,"",(MAX(W4:W42)))</f>
        <v>39</v>
      </c>
      <c r="X43" s="188">
        <f>IF((COUNT(C43:P43))&lt;1,"",+COUNT(C43:P43))</f>
        <v>9</v>
      </c>
      <c r="Y43" s="104">
        <f>IF(MAX(Y$4:Y$42)&lt;1,"",MAX(Y$4:Y$42))</f>
        <v>43.4375</v>
      </c>
      <c r="Z43" s="104">
        <f>IF(MAX(Z$4:Z$42)&lt;1,"",MAX(Z$4:Z$42))</f>
        <v>43.4375</v>
      </c>
      <c r="AA43" s="104">
        <f>IF(MAX(AA$4:AA$42)&lt;1,"",MAX(AA$4:AA$42))</f>
        <v>38.8</v>
      </c>
      <c r="AB43" s="1"/>
    </row>
    <row r="44" spans="1:28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40"/>
      <c r="Y44" s="1"/>
      <c r="Z44" s="1"/>
      <c r="AA44" s="1"/>
      <c r="AB44" s="1"/>
    </row>
    <row r="45" spans="1:28" ht="12.75">
      <c r="A45" s="1" t="s">
        <v>62</v>
      </c>
      <c r="B45" s="1"/>
      <c r="C45" s="14">
        <f>Rustlers!C95</f>
        <v>428</v>
      </c>
      <c r="D45" s="14">
        <f>'Badsey Lads'!C95</f>
        <v>428</v>
      </c>
      <c r="E45" s="14">
        <f>'Team Phoenix'!D95</f>
        <v>377</v>
      </c>
      <c r="F45" s="14">
        <f>'Badsey Reckers'!F95</f>
        <v>404</v>
      </c>
      <c r="G45" s="14">
        <f>'Odds &amp; Sods'!G95</f>
        <v>433</v>
      </c>
      <c r="H45" s="14">
        <f>Goodalls!H95</f>
        <v>405</v>
      </c>
      <c r="I45" s="14">
        <f>'Wickhamford Sports'!I95</f>
        <v>418</v>
      </c>
      <c r="J45" s="14">
        <f>Kingfishers!J95</f>
        <v>404</v>
      </c>
      <c r="K45" s="14">
        <f>Nomads!K95</f>
        <v>405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2" ref="D47:M47">IF(ISNUMBER(D43),IF(ISNUMBER(D45),IF(D43&gt;D45,"Won",IF(D43=D45,"Draw","Lost")),"Error"),IF(ISNUMBER(D45),"Error",IF(D43="",IF(ISTEXT(D45),"",""),"Awarded Awy")))</f>
        <v>Lost</v>
      </c>
      <c r="E47" s="108" t="str">
        <f t="shared" si="12"/>
        <v>Won</v>
      </c>
      <c r="F47" s="108" t="str">
        <f t="shared" si="12"/>
        <v>Lost</v>
      </c>
      <c r="G47" s="108" t="str">
        <f t="shared" si="12"/>
        <v>Lost</v>
      </c>
      <c r="H47" s="108" t="str">
        <f t="shared" si="12"/>
        <v>Won</v>
      </c>
      <c r="I47" s="108" t="str">
        <f t="shared" si="12"/>
        <v>Lost</v>
      </c>
      <c r="J47" s="108" t="str">
        <f t="shared" si="12"/>
        <v>Lost</v>
      </c>
      <c r="K47" s="108" t="str">
        <f t="shared" si="12"/>
        <v>Lost</v>
      </c>
      <c r="L47" s="108">
        <f t="shared" si="12"/>
      </c>
      <c r="M47" s="108">
        <f t="shared" si="12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2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7</v>
      </c>
      <c r="X47" s="1"/>
      <c r="Y47" s="1"/>
      <c r="Z47" s="1"/>
      <c r="AA47" s="1"/>
      <c r="AB47" s="1"/>
    </row>
    <row r="48" spans="1:28" ht="12.75">
      <c r="A48" s="1" t="s">
        <v>64</v>
      </c>
      <c r="B48" s="1"/>
      <c r="C48" s="108">
        <v>1</v>
      </c>
      <c r="D48" s="108">
        <v>2</v>
      </c>
      <c r="E48" s="108">
        <v>4</v>
      </c>
      <c r="F48" s="108">
        <v>4</v>
      </c>
      <c r="G48" s="108">
        <v>1</v>
      </c>
      <c r="H48" s="108">
        <v>3</v>
      </c>
      <c r="I48" s="108">
        <v>4</v>
      </c>
      <c r="J48" s="108">
        <v>0</v>
      </c>
      <c r="K48" s="108">
        <v>1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20</v>
      </c>
      <c r="T48" s="1"/>
      <c r="U48" s="5"/>
      <c r="V48" s="1"/>
      <c r="X48" s="1"/>
      <c r="Y48" s="1"/>
      <c r="Z48" s="1"/>
      <c r="AA48" s="1"/>
      <c r="AB48" s="1"/>
    </row>
    <row r="49" spans="1:28" ht="12.75">
      <c r="A49" s="1" t="s">
        <v>4</v>
      </c>
      <c r="B49" s="1"/>
      <c r="C49" s="108"/>
      <c r="D49" s="108"/>
      <c r="E49" s="108"/>
      <c r="F49" s="108"/>
      <c r="G49" s="108">
        <v>1</v>
      </c>
      <c r="H49" s="108">
        <v>1</v>
      </c>
      <c r="I49" s="108"/>
      <c r="J49" s="108">
        <v>1</v>
      </c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3</v>
      </c>
      <c r="T49" s="1" t="s">
        <v>8</v>
      </c>
      <c r="U49" s="5">
        <f>(COUNT(C45:P45)*6)-(S48+S49)</f>
        <v>31</v>
      </c>
      <c r="V49" s="1"/>
      <c r="W49" s="5"/>
      <c r="X49" s="1"/>
      <c r="Y49" s="1"/>
      <c r="Z49" s="1"/>
      <c r="AA49" s="1"/>
      <c r="AB49" s="1"/>
    </row>
    <row r="50" spans="1:28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</row>
    <row r="51" spans="1:28" ht="12.75">
      <c r="A51" s="1" t="s">
        <v>30</v>
      </c>
      <c r="B51" s="1"/>
      <c r="C51" s="108">
        <f>IF(C47="","",IF(C47="Awarded Hme",12,IF(C47="Awarded Awy",0,IF(C47="Won",6,IF(C47="Draw",3,0))+C48+(C49/2)-C50)))</f>
        <v>1</v>
      </c>
      <c r="D51" s="108">
        <f>IF(D47="","",IF(D47="Awarded Hme",12,IF(D47="Awarded Awy",0,IF(D47="Won",6,IF(D47="Draw",3,0))+D48+(D49/2)-D50)))</f>
        <v>2</v>
      </c>
      <c r="E51" s="108">
        <f aca="true" t="shared" si="13" ref="E51:P51">IF(E47="","",IF(E47="Awarded Hme",12,IF(E47="Awarded Awy",0,IF(E47="Won",6,IF(E47="Draw",3,0))+E48+(E49/2)-E50)))</f>
        <v>10</v>
      </c>
      <c r="F51" s="108">
        <f t="shared" si="13"/>
        <v>4</v>
      </c>
      <c r="G51" s="108">
        <f t="shared" si="13"/>
        <v>1.5</v>
      </c>
      <c r="H51" s="108">
        <f t="shared" si="13"/>
        <v>9.5</v>
      </c>
      <c r="I51" s="108">
        <f t="shared" si="13"/>
        <v>4</v>
      </c>
      <c r="J51" s="108">
        <f t="shared" si="13"/>
        <v>0.5</v>
      </c>
      <c r="K51" s="108">
        <f t="shared" si="13"/>
        <v>1</v>
      </c>
      <c r="L51" s="108">
        <f t="shared" si="13"/>
      </c>
      <c r="M51" s="108">
        <f t="shared" si="13"/>
      </c>
      <c r="N51" s="108">
        <f t="shared" si="13"/>
      </c>
      <c r="O51" s="108">
        <f t="shared" si="13"/>
      </c>
      <c r="P51" s="108">
        <f t="shared" si="13"/>
      </c>
      <c r="Q51" s="1"/>
      <c r="R51" s="1" t="s">
        <v>30</v>
      </c>
      <c r="S51" s="5">
        <f>SUM(C51:P51)</f>
        <v>33.5</v>
      </c>
      <c r="T51" s="1"/>
      <c r="U51" s="5"/>
      <c r="V51" s="1"/>
      <c r="W51" s="5"/>
      <c r="X51" s="5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thickBot="1">
      <c r="A53" s="244" t="str">
        <f ca="1">+RIGHT(CELL("filename",A1),LEN(CELL("filename",A1))-FIND("]",CELL("filename",A1)))&amp;" Away"</f>
        <v>Trackers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</row>
    <row r="54" spans="1:28" ht="13.5" customHeight="1" thickBot="1">
      <c r="A54" s="167" t="s">
        <v>110</v>
      </c>
      <c r="B54" s="161" t="s">
        <v>79</v>
      </c>
      <c r="C54" s="206">
        <v>45204</v>
      </c>
      <c r="D54" s="206">
        <v>45225</v>
      </c>
      <c r="E54" s="206">
        <v>45246</v>
      </c>
      <c r="F54" s="206">
        <v>45260</v>
      </c>
      <c r="G54" s="206">
        <v>45302</v>
      </c>
      <c r="H54" s="206">
        <v>45309</v>
      </c>
      <c r="I54" s="206">
        <v>45330</v>
      </c>
      <c r="J54" s="206">
        <v>45344</v>
      </c>
      <c r="K54" s="234">
        <v>45365</v>
      </c>
      <c r="L54" s="204"/>
      <c r="M54" s="204"/>
      <c r="N54" s="236"/>
      <c r="O54" s="236"/>
      <c r="P54" s="236"/>
      <c r="Q54" s="1"/>
      <c r="R54" s="252" t="s">
        <v>167</v>
      </c>
      <c r="S54" s="5"/>
      <c r="T54" s="253" t="s">
        <v>33</v>
      </c>
      <c r="U54" s="260"/>
      <c r="V54" s="253" t="s">
        <v>2</v>
      </c>
      <c r="W54" s="260"/>
      <c r="X54" s="8" t="s">
        <v>36</v>
      </c>
      <c r="Y54" s="16"/>
      <c r="Z54" s="1"/>
      <c r="AA54" s="1"/>
      <c r="AB54" s="1"/>
    </row>
    <row r="55" spans="1:28" ht="13.5" thickBot="1">
      <c r="A55" s="162" t="str">
        <f ca="1">+RIGHT(CELL("filename",A1),LEN(CELL("filename",A1))-FIND("]",CELL("filename",A1)))</f>
        <v>Trackers</v>
      </c>
      <c r="B55" s="7" t="s">
        <v>10</v>
      </c>
      <c r="C55" s="205" t="s">
        <v>375</v>
      </c>
      <c r="D55" s="205" t="s">
        <v>120</v>
      </c>
      <c r="E55" s="205" t="s">
        <v>127</v>
      </c>
      <c r="F55" s="205" t="s">
        <v>124</v>
      </c>
      <c r="G55" s="205" t="s">
        <v>125</v>
      </c>
      <c r="H55" s="205" t="s">
        <v>128</v>
      </c>
      <c r="I55" s="205" t="s">
        <v>150</v>
      </c>
      <c r="J55" s="205" t="s">
        <v>121</v>
      </c>
      <c r="K55" s="235" t="s">
        <v>395</v>
      </c>
      <c r="L55" s="130"/>
      <c r="M55" s="204"/>
      <c r="N55" s="130"/>
      <c r="O55" s="130"/>
      <c r="P55" s="130"/>
      <c r="Q55" s="1"/>
      <c r="R55" s="252"/>
      <c r="S55" s="5"/>
      <c r="T55" s="9" t="s">
        <v>34</v>
      </c>
      <c r="U55" s="11" t="s">
        <v>51</v>
      </c>
      <c r="V55" s="9" t="s">
        <v>34</v>
      </c>
      <c r="W55" s="11" t="s">
        <v>51</v>
      </c>
      <c r="X55" s="12" t="s">
        <v>37</v>
      </c>
      <c r="Y55" s="16"/>
      <c r="Z55" s="1"/>
      <c r="AA55" s="1"/>
      <c r="AB55" s="1"/>
    </row>
    <row r="56" spans="1:28" ht="12.75">
      <c r="A56" s="220" t="s">
        <v>400</v>
      </c>
      <c r="B56" s="122" t="s">
        <v>131</v>
      </c>
      <c r="C56" s="57"/>
      <c r="D56" s="14"/>
      <c r="E56" s="14">
        <v>42</v>
      </c>
      <c r="F56" s="14">
        <v>34</v>
      </c>
      <c r="G56" s="14"/>
      <c r="H56" s="14"/>
      <c r="I56" s="14">
        <v>34</v>
      </c>
      <c r="J56" s="14">
        <v>39</v>
      </c>
      <c r="K56" s="14">
        <v>35</v>
      </c>
      <c r="L56" s="13"/>
      <c r="M56" s="13"/>
      <c r="N56" s="13"/>
      <c r="O56" s="13"/>
      <c r="P56" s="13"/>
      <c r="Q56" s="190"/>
      <c r="R56" s="96">
        <f aca="true" t="shared" si="14" ref="R56:R95">IF((COUNT(C56:P56))&lt;1,"",(AVERAGE(C56:P56)))</f>
        <v>36.8</v>
      </c>
      <c r="S56" s="191"/>
      <c r="T56" s="168">
        <f aca="true" t="shared" si="15" ref="T56:T94">IF((COUNT(C56:P56))&lt;1,"",IF(B56="F"," ",MAX(C56:P56)))</f>
        <v>42</v>
      </c>
      <c r="U56" s="169" t="str">
        <f aca="true" t="shared" si="16" ref="U56:U94">IF((COUNT(C56:P56))&lt;1,"",IF(B56="F",MAX(C56:P56)," "))</f>
        <v> </v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 aca="true" t="shared" si="17" ref="X56:X94">IF((COUNT(C56:P56))&lt;1,"",(COUNT(C56:P56)))</f>
        <v>5</v>
      </c>
      <c r="Y56" s="19"/>
      <c r="Z56" s="1"/>
      <c r="AA56" s="1"/>
      <c r="AB56" s="1"/>
    </row>
    <row r="57" spans="1:28" ht="12.75">
      <c r="A57" s="218" t="s">
        <v>337</v>
      </c>
      <c r="B57" s="215" t="s">
        <v>35</v>
      </c>
      <c r="C57" s="5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97">
        <f t="shared" si="14"/>
      </c>
      <c r="S57" s="95"/>
      <c r="T57" s="176">
        <f t="shared" si="15"/>
      </c>
      <c r="U57" s="177">
        <f t="shared" si="16"/>
      </c>
      <c r="V57" s="194" t="str">
        <f>IF(B57="F"," ",IF(COUNTA(C57:P57)&gt;=6,R57," "))</f>
        <v> </v>
      </c>
      <c r="W57" s="195" t="str">
        <f>IF(B57="F",IF(COUNTA(C57:P57)&gt;=6,R57," ")," ")</f>
        <v> </v>
      </c>
      <c r="X57" s="180">
        <f t="shared" si="17"/>
      </c>
      <c r="Y57" s="16"/>
      <c r="Z57" s="1"/>
      <c r="AA57" s="1"/>
      <c r="AB57" s="1"/>
    </row>
    <row r="58" spans="1:28" ht="12.75">
      <c r="A58" s="218" t="s">
        <v>349</v>
      </c>
      <c r="B58" s="215" t="s">
        <v>131</v>
      </c>
      <c r="C58" s="5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14"/>
      </c>
      <c r="S58" s="95"/>
      <c r="T58" s="176">
        <f t="shared" si="15"/>
      </c>
      <c r="U58" s="177">
        <f t="shared" si="16"/>
      </c>
      <c r="V58" s="194" t="str">
        <f aca="true" t="shared" si="18" ref="V58:V94">IF(B58="F"," ",IF(COUNTA(C58:P58)&gt;=6,R58," "))</f>
        <v> </v>
      </c>
      <c r="W58" s="195" t="str">
        <f aca="true" t="shared" si="19" ref="W58:W94">IF(B58="F",IF(COUNTA(C58:P58)&gt;=6,R58," ")," ")</f>
        <v> </v>
      </c>
      <c r="X58" s="180">
        <f t="shared" si="17"/>
      </c>
      <c r="Y58" s="16"/>
      <c r="Z58" s="1"/>
      <c r="AA58" s="1"/>
      <c r="AB58" s="1"/>
    </row>
    <row r="59" spans="1:28" ht="12.75">
      <c r="A59" s="218" t="s">
        <v>348</v>
      </c>
      <c r="B59" s="215" t="s">
        <v>131</v>
      </c>
      <c r="C59" s="5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14"/>
      </c>
      <c r="S59" s="95"/>
      <c r="T59" s="176">
        <f t="shared" si="15"/>
      </c>
      <c r="U59" s="177">
        <f t="shared" si="16"/>
      </c>
      <c r="V59" s="194" t="str">
        <f t="shared" si="18"/>
        <v> </v>
      </c>
      <c r="W59" s="195" t="str">
        <f t="shared" si="19"/>
        <v> </v>
      </c>
      <c r="X59" s="180">
        <f t="shared" si="17"/>
      </c>
      <c r="Y59" s="16"/>
      <c r="Z59" s="1"/>
      <c r="AA59" s="1"/>
      <c r="AB59" s="1"/>
    </row>
    <row r="60" spans="1:28" ht="12.75">
      <c r="A60" s="218" t="s">
        <v>392</v>
      </c>
      <c r="B60" s="215" t="s">
        <v>35</v>
      </c>
      <c r="C60" s="57"/>
      <c r="D60" s="14"/>
      <c r="E60" s="14">
        <v>42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14"/>
        <v>42</v>
      </c>
      <c r="S60" s="95"/>
      <c r="T60" s="176" t="str">
        <f t="shared" si="15"/>
        <v> </v>
      </c>
      <c r="U60" s="177">
        <f t="shared" si="16"/>
        <v>42</v>
      </c>
      <c r="V60" s="194" t="str">
        <f t="shared" si="18"/>
        <v> </v>
      </c>
      <c r="W60" s="195" t="str">
        <f t="shared" si="19"/>
        <v> </v>
      </c>
      <c r="X60" s="180">
        <f t="shared" si="17"/>
        <v>1</v>
      </c>
      <c r="Y60" s="16"/>
      <c r="Z60" s="1"/>
      <c r="AA60" s="1"/>
      <c r="AB60" s="1"/>
    </row>
    <row r="61" spans="1:28" ht="12.75">
      <c r="A61" s="218" t="s">
        <v>344</v>
      </c>
      <c r="B61" s="215" t="s">
        <v>131</v>
      </c>
      <c r="C61" s="57">
        <v>40</v>
      </c>
      <c r="D61" s="14">
        <v>48</v>
      </c>
      <c r="E61" s="14">
        <v>41</v>
      </c>
      <c r="F61" s="14">
        <v>40</v>
      </c>
      <c r="G61" s="14">
        <v>32</v>
      </c>
      <c r="H61" s="14">
        <v>36</v>
      </c>
      <c r="I61" s="14">
        <v>38</v>
      </c>
      <c r="J61" s="14">
        <v>43</v>
      </c>
      <c r="K61" s="14">
        <v>47</v>
      </c>
      <c r="L61" s="14"/>
      <c r="M61" s="14"/>
      <c r="N61" s="14"/>
      <c r="O61" s="14"/>
      <c r="P61" s="14"/>
      <c r="Q61" s="1"/>
      <c r="R61" s="97">
        <f t="shared" si="14"/>
        <v>40.55555555555556</v>
      </c>
      <c r="S61" s="95"/>
      <c r="T61" s="176">
        <f t="shared" si="15"/>
        <v>48</v>
      </c>
      <c r="U61" s="177" t="str">
        <f t="shared" si="16"/>
        <v> </v>
      </c>
      <c r="V61" s="194">
        <f t="shared" si="18"/>
        <v>40.55555555555556</v>
      </c>
      <c r="W61" s="195" t="str">
        <f t="shared" si="19"/>
        <v> </v>
      </c>
      <c r="X61" s="180">
        <f t="shared" si="17"/>
        <v>9</v>
      </c>
      <c r="Y61" s="16"/>
      <c r="Z61" s="1"/>
      <c r="AA61" s="1"/>
      <c r="AB61" s="1"/>
    </row>
    <row r="62" spans="1:28" ht="12.75">
      <c r="A62" s="218" t="s">
        <v>343</v>
      </c>
      <c r="B62" s="215" t="s">
        <v>35</v>
      </c>
      <c r="C62" s="57">
        <v>39</v>
      </c>
      <c r="D62" s="14">
        <v>36</v>
      </c>
      <c r="E62" s="14"/>
      <c r="F62" s="14">
        <v>39</v>
      </c>
      <c r="G62" s="14">
        <v>35</v>
      </c>
      <c r="H62" s="14">
        <v>39</v>
      </c>
      <c r="I62" s="14">
        <v>36</v>
      </c>
      <c r="J62" s="14">
        <v>37</v>
      </c>
      <c r="K62" s="14">
        <v>41</v>
      </c>
      <c r="L62" s="14"/>
      <c r="M62" s="14"/>
      <c r="N62" s="14"/>
      <c r="O62" s="14"/>
      <c r="P62" s="14"/>
      <c r="Q62" s="1"/>
      <c r="R62" s="97">
        <f t="shared" si="14"/>
        <v>37.75</v>
      </c>
      <c r="S62" s="95"/>
      <c r="T62" s="176" t="str">
        <f t="shared" si="15"/>
        <v> </v>
      </c>
      <c r="U62" s="177">
        <f t="shared" si="16"/>
        <v>41</v>
      </c>
      <c r="V62" s="194" t="str">
        <f t="shared" si="18"/>
        <v> </v>
      </c>
      <c r="W62" s="195">
        <f t="shared" si="19"/>
        <v>37.75</v>
      </c>
      <c r="X62" s="180">
        <f t="shared" si="17"/>
        <v>8</v>
      </c>
      <c r="Y62" s="16"/>
      <c r="Z62" s="1"/>
      <c r="AA62" s="1"/>
      <c r="AB62" s="1"/>
    </row>
    <row r="63" spans="1:28" ht="12.75">
      <c r="A63" s="216" t="s">
        <v>338</v>
      </c>
      <c r="B63" s="217" t="s">
        <v>35</v>
      </c>
      <c r="C63" s="5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14"/>
      </c>
      <c r="S63" s="95"/>
      <c r="T63" s="176">
        <f t="shared" si="15"/>
      </c>
      <c r="U63" s="177">
        <f t="shared" si="16"/>
      </c>
      <c r="V63" s="194" t="str">
        <f t="shared" si="18"/>
        <v> </v>
      </c>
      <c r="W63" s="195" t="str">
        <f t="shared" si="19"/>
        <v> </v>
      </c>
      <c r="X63" s="180">
        <f t="shared" si="17"/>
      </c>
      <c r="Y63" s="16"/>
      <c r="Z63" s="1"/>
      <c r="AA63" s="1"/>
      <c r="AB63" s="1"/>
    </row>
    <row r="64" spans="1:28" ht="12.75">
      <c r="A64" s="218" t="s">
        <v>346</v>
      </c>
      <c r="B64" s="215" t="s">
        <v>131</v>
      </c>
      <c r="C64" s="5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4"/>
      </c>
      <c r="S64" s="95"/>
      <c r="T64" s="176">
        <f t="shared" si="15"/>
      </c>
      <c r="U64" s="177">
        <f t="shared" si="16"/>
      </c>
      <c r="V64" s="194" t="str">
        <f t="shared" si="18"/>
        <v> </v>
      </c>
      <c r="W64" s="195" t="str">
        <f t="shared" si="19"/>
        <v> </v>
      </c>
      <c r="X64" s="180">
        <f t="shared" si="17"/>
      </c>
      <c r="Y64" s="16"/>
      <c r="Z64" s="1"/>
      <c r="AA64" s="1"/>
      <c r="AB64" s="1"/>
    </row>
    <row r="65" spans="1:28" ht="12.75">
      <c r="A65" s="218" t="s">
        <v>339</v>
      </c>
      <c r="B65" s="215" t="s">
        <v>35</v>
      </c>
      <c r="C65" s="57"/>
      <c r="D65" s="14">
        <v>43</v>
      </c>
      <c r="E65" s="14"/>
      <c r="F65" s="14">
        <v>42</v>
      </c>
      <c r="G65" s="14">
        <v>37</v>
      </c>
      <c r="H65" s="14">
        <v>43</v>
      </c>
      <c r="I65" s="14"/>
      <c r="J65" s="14">
        <v>40</v>
      </c>
      <c r="K65" s="14">
        <v>39</v>
      </c>
      <c r="L65" s="14"/>
      <c r="M65" s="14"/>
      <c r="N65" s="14"/>
      <c r="O65" s="14"/>
      <c r="P65" s="14"/>
      <c r="Q65" s="1"/>
      <c r="R65" s="97">
        <f t="shared" si="14"/>
        <v>40.666666666666664</v>
      </c>
      <c r="S65" s="95"/>
      <c r="T65" s="176" t="str">
        <f t="shared" si="15"/>
        <v> </v>
      </c>
      <c r="U65" s="177">
        <f t="shared" si="16"/>
        <v>43</v>
      </c>
      <c r="V65" s="194" t="str">
        <f t="shared" si="18"/>
        <v> </v>
      </c>
      <c r="W65" s="195">
        <f t="shared" si="19"/>
        <v>40.666666666666664</v>
      </c>
      <c r="X65" s="180">
        <f t="shared" si="17"/>
        <v>6</v>
      </c>
      <c r="Y65" s="16"/>
      <c r="Z65" s="1"/>
      <c r="AA65" s="1"/>
      <c r="AB65" s="1"/>
    </row>
    <row r="66" spans="1:28" ht="12.75">
      <c r="A66" s="218" t="s">
        <v>336</v>
      </c>
      <c r="B66" s="215" t="s">
        <v>131</v>
      </c>
      <c r="C66" s="57">
        <v>48</v>
      </c>
      <c r="D66" s="14">
        <v>45</v>
      </c>
      <c r="E66" s="14">
        <v>43</v>
      </c>
      <c r="F66" s="14">
        <v>43</v>
      </c>
      <c r="G66" s="14">
        <v>42</v>
      </c>
      <c r="H66" s="14">
        <v>41</v>
      </c>
      <c r="I66" s="14">
        <v>45</v>
      </c>
      <c r="J66" s="14">
        <v>42</v>
      </c>
      <c r="K66" s="14">
        <v>34</v>
      </c>
      <c r="L66" s="14"/>
      <c r="M66" s="14"/>
      <c r="N66" s="14"/>
      <c r="O66" s="14"/>
      <c r="P66" s="14"/>
      <c r="Q66" s="1"/>
      <c r="R66" s="97">
        <f t="shared" si="14"/>
        <v>42.55555555555556</v>
      </c>
      <c r="S66" s="95"/>
      <c r="T66" s="176">
        <f t="shared" si="15"/>
        <v>48</v>
      </c>
      <c r="U66" s="177" t="str">
        <f t="shared" si="16"/>
        <v> </v>
      </c>
      <c r="V66" s="194">
        <f t="shared" si="18"/>
        <v>42.55555555555556</v>
      </c>
      <c r="W66" s="195" t="str">
        <f t="shared" si="19"/>
        <v> </v>
      </c>
      <c r="X66" s="180">
        <f t="shared" si="17"/>
        <v>9</v>
      </c>
      <c r="Y66" s="16"/>
      <c r="Z66" s="1"/>
      <c r="AA66" s="1"/>
      <c r="AB66" s="1"/>
    </row>
    <row r="67" spans="1:28" ht="12.75">
      <c r="A67" s="218" t="s">
        <v>335</v>
      </c>
      <c r="B67" s="215" t="s">
        <v>35</v>
      </c>
      <c r="C67" s="57">
        <v>36</v>
      </c>
      <c r="D67" s="14"/>
      <c r="E67" s="14"/>
      <c r="F67" s="14">
        <v>32</v>
      </c>
      <c r="G67" s="14"/>
      <c r="H67" s="14">
        <v>32</v>
      </c>
      <c r="I67" s="14">
        <v>36</v>
      </c>
      <c r="J67" s="14">
        <v>26</v>
      </c>
      <c r="K67" s="14"/>
      <c r="L67" s="14"/>
      <c r="M67" s="14"/>
      <c r="N67" s="14"/>
      <c r="O67" s="14"/>
      <c r="P67" s="14"/>
      <c r="Q67" s="1"/>
      <c r="R67" s="97">
        <f t="shared" si="14"/>
        <v>32.4</v>
      </c>
      <c r="S67" s="95"/>
      <c r="T67" s="176" t="str">
        <f t="shared" si="15"/>
        <v> </v>
      </c>
      <c r="U67" s="177">
        <f t="shared" si="16"/>
        <v>36</v>
      </c>
      <c r="V67" s="194" t="str">
        <f t="shared" si="18"/>
        <v> </v>
      </c>
      <c r="W67" s="195" t="str">
        <f t="shared" si="19"/>
        <v> </v>
      </c>
      <c r="X67" s="180">
        <f t="shared" si="17"/>
        <v>5</v>
      </c>
      <c r="Y67" s="16"/>
      <c r="Z67" s="1"/>
      <c r="AA67" s="1"/>
      <c r="AB67" s="1"/>
    </row>
    <row r="68" spans="1:28" ht="12.75">
      <c r="A68" s="218" t="s">
        <v>340</v>
      </c>
      <c r="B68" s="215" t="s">
        <v>131</v>
      </c>
      <c r="C68" s="57">
        <v>35</v>
      </c>
      <c r="D68" s="14">
        <v>40</v>
      </c>
      <c r="E68" s="14">
        <v>37</v>
      </c>
      <c r="F68" s="14">
        <v>43</v>
      </c>
      <c r="G68" s="14">
        <v>46</v>
      </c>
      <c r="H68" s="14">
        <v>39</v>
      </c>
      <c r="I68" s="14">
        <v>40</v>
      </c>
      <c r="J68" s="14">
        <v>29</v>
      </c>
      <c r="K68" s="14"/>
      <c r="L68" s="14"/>
      <c r="M68" s="14"/>
      <c r="N68" s="14"/>
      <c r="O68" s="14"/>
      <c r="P68" s="14"/>
      <c r="Q68" s="1"/>
      <c r="R68" s="97">
        <f t="shared" si="14"/>
        <v>38.625</v>
      </c>
      <c r="S68" s="95"/>
      <c r="T68" s="176">
        <f t="shared" si="15"/>
        <v>46</v>
      </c>
      <c r="U68" s="177" t="str">
        <f t="shared" si="16"/>
        <v> </v>
      </c>
      <c r="V68" s="194">
        <f t="shared" si="18"/>
        <v>38.625</v>
      </c>
      <c r="W68" s="195" t="str">
        <f t="shared" si="19"/>
        <v> </v>
      </c>
      <c r="X68" s="180">
        <f t="shared" si="17"/>
        <v>8</v>
      </c>
      <c r="Y68" s="16"/>
      <c r="Z68" s="1"/>
      <c r="AA68" s="1"/>
      <c r="AB68" s="1"/>
    </row>
    <row r="69" spans="1:28" ht="12.75">
      <c r="A69" s="214" t="s">
        <v>341</v>
      </c>
      <c r="B69" s="215" t="s">
        <v>35</v>
      </c>
      <c r="C69" s="57">
        <v>45</v>
      </c>
      <c r="D69" s="14">
        <v>37</v>
      </c>
      <c r="E69" s="14">
        <v>31</v>
      </c>
      <c r="F69" s="14">
        <v>40</v>
      </c>
      <c r="G69" s="14">
        <v>37</v>
      </c>
      <c r="H69" s="14">
        <v>42</v>
      </c>
      <c r="I69" s="14">
        <v>31</v>
      </c>
      <c r="J69" s="14"/>
      <c r="K69" s="14">
        <v>37</v>
      </c>
      <c r="L69" s="14"/>
      <c r="M69" s="14"/>
      <c r="N69" s="14"/>
      <c r="O69" s="14"/>
      <c r="P69" s="14"/>
      <c r="Q69" s="1"/>
      <c r="R69" s="97">
        <f t="shared" si="14"/>
        <v>37.5</v>
      </c>
      <c r="S69" s="95"/>
      <c r="T69" s="176" t="str">
        <f t="shared" si="15"/>
        <v> </v>
      </c>
      <c r="U69" s="177">
        <f t="shared" si="16"/>
        <v>45</v>
      </c>
      <c r="V69" s="194" t="str">
        <f t="shared" si="18"/>
        <v> </v>
      </c>
      <c r="W69" s="195">
        <f t="shared" si="19"/>
        <v>37.5</v>
      </c>
      <c r="X69" s="180">
        <f t="shared" si="17"/>
        <v>8</v>
      </c>
      <c r="Y69" s="16"/>
      <c r="Z69" s="1"/>
      <c r="AA69" s="1"/>
      <c r="AB69" s="1"/>
    </row>
    <row r="70" spans="1:28" ht="12.75">
      <c r="A70" s="218" t="s">
        <v>347</v>
      </c>
      <c r="B70" s="215" t="s">
        <v>131</v>
      </c>
      <c r="C70" s="5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97">
        <f t="shared" si="14"/>
      </c>
      <c r="S70" s="95"/>
      <c r="T70" s="176">
        <f t="shared" si="15"/>
      </c>
      <c r="U70" s="177">
        <f t="shared" si="16"/>
      </c>
      <c r="V70" s="194" t="str">
        <f t="shared" si="18"/>
        <v> </v>
      </c>
      <c r="W70" s="195" t="str">
        <f t="shared" si="19"/>
        <v> </v>
      </c>
      <c r="X70" s="180">
        <f t="shared" si="17"/>
      </c>
      <c r="Y70" s="16"/>
      <c r="Z70" s="1"/>
      <c r="AA70" s="1"/>
      <c r="AB70" s="1"/>
    </row>
    <row r="71" spans="1:28" ht="12.75">
      <c r="A71" s="218" t="s">
        <v>333</v>
      </c>
      <c r="B71" s="215" t="s">
        <v>131</v>
      </c>
      <c r="C71" s="57"/>
      <c r="D71" s="14"/>
      <c r="E71" s="14"/>
      <c r="F71" s="14"/>
      <c r="G71" s="14"/>
      <c r="H71" s="14">
        <v>36</v>
      </c>
      <c r="I71" s="14"/>
      <c r="J71" s="14"/>
      <c r="K71" s="14">
        <v>34</v>
      </c>
      <c r="L71" s="14"/>
      <c r="M71" s="14"/>
      <c r="N71" s="14"/>
      <c r="O71" s="14"/>
      <c r="P71" s="14"/>
      <c r="Q71" s="1"/>
      <c r="R71" s="97">
        <f t="shared" si="14"/>
        <v>35</v>
      </c>
      <c r="S71" s="95"/>
      <c r="T71" s="176">
        <f t="shared" si="15"/>
        <v>36</v>
      </c>
      <c r="U71" s="177" t="str">
        <f t="shared" si="16"/>
        <v> </v>
      </c>
      <c r="V71" s="194" t="str">
        <f t="shared" si="18"/>
        <v> </v>
      </c>
      <c r="W71" s="195" t="str">
        <f t="shared" si="19"/>
        <v> </v>
      </c>
      <c r="X71" s="180">
        <f t="shared" si="17"/>
        <v>2</v>
      </c>
      <c r="Y71" s="16"/>
      <c r="Z71" s="1"/>
      <c r="AA71" s="1"/>
      <c r="AB71" s="1"/>
    </row>
    <row r="72" spans="1:28" ht="12.75">
      <c r="A72" s="214" t="s">
        <v>350</v>
      </c>
      <c r="B72" s="215" t="s">
        <v>35</v>
      </c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4"/>
      </c>
      <c r="S72" s="95"/>
      <c r="T72" s="176">
        <f t="shared" si="15"/>
      </c>
      <c r="U72" s="177">
        <f t="shared" si="16"/>
      </c>
      <c r="V72" s="194" t="str">
        <f t="shared" si="18"/>
        <v> </v>
      </c>
      <c r="W72" s="195" t="str">
        <f t="shared" si="19"/>
        <v> </v>
      </c>
      <c r="X72" s="180">
        <f t="shared" si="17"/>
      </c>
      <c r="Y72" s="16"/>
      <c r="Z72" s="1"/>
      <c r="AA72" s="1"/>
      <c r="AB72" s="1"/>
    </row>
    <row r="73" spans="1:28" ht="12.75">
      <c r="A73" s="216" t="s">
        <v>334</v>
      </c>
      <c r="B73" s="217" t="s">
        <v>131</v>
      </c>
      <c r="C73" s="57">
        <v>52</v>
      </c>
      <c r="D73" s="14">
        <v>46</v>
      </c>
      <c r="E73" s="14">
        <v>48</v>
      </c>
      <c r="F73" s="14">
        <v>42</v>
      </c>
      <c r="G73" s="14">
        <v>41</v>
      </c>
      <c r="H73" s="14">
        <v>38</v>
      </c>
      <c r="I73" s="14">
        <v>39</v>
      </c>
      <c r="J73" s="14">
        <v>46</v>
      </c>
      <c r="K73" s="14">
        <v>42</v>
      </c>
      <c r="L73" s="14"/>
      <c r="M73" s="14"/>
      <c r="N73" s="14"/>
      <c r="O73" s="14"/>
      <c r="P73" s="14"/>
      <c r="Q73" s="1"/>
      <c r="R73" s="97">
        <f t="shared" si="14"/>
        <v>43.77777777777778</v>
      </c>
      <c r="S73" s="95"/>
      <c r="T73" s="176">
        <f t="shared" si="15"/>
        <v>52</v>
      </c>
      <c r="U73" s="177" t="str">
        <f t="shared" si="16"/>
        <v> </v>
      </c>
      <c r="V73" s="194">
        <f t="shared" si="18"/>
        <v>43.77777777777778</v>
      </c>
      <c r="W73" s="195" t="str">
        <f t="shared" si="19"/>
        <v> </v>
      </c>
      <c r="X73" s="180">
        <f t="shared" si="17"/>
        <v>9</v>
      </c>
      <c r="Y73" s="16"/>
      <c r="Z73" s="1"/>
      <c r="AA73" s="1"/>
      <c r="AB73" s="1"/>
    </row>
    <row r="74" spans="1:28" ht="12.75">
      <c r="A74" s="218" t="s">
        <v>345</v>
      </c>
      <c r="B74" s="215" t="s">
        <v>35</v>
      </c>
      <c r="C74" s="57">
        <v>39</v>
      </c>
      <c r="D74" s="14">
        <v>27</v>
      </c>
      <c r="E74" s="14">
        <v>40</v>
      </c>
      <c r="F74" s="14"/>
      <c r="G74" s="14">
        <v>31</v>
      </c>
      <c r="H74" s="14"/>
      <c r="I74" s="14"/>
      <c r="J74" s="14">
        <v>31</v>
      </c>
      <c r="K74" s="14"/>
      <c r="L74" s="14"/>
      <c r="M74" s="14"/>
      <c r="N74" s="14"/>
      <c r="O74" s="14"/>
      <c r="P74" s="14"/>
      <c r="Q74" s="1"/>
      <c r="R74" s="97">
        <f t="shared" si="14"/>
        <v>33.6</v>
      </c>
      <c r="S74" s="95"/>
      <c r="T74" s="176" t="str">
        <f t="shared" si="15"/>
        <v> </v>
      </c>
      <c r="U74" s="177">
        <f t="shared" si="16"/>
        <v>40</v>
      </c>
      <c r="V74" s="194" t="str">
        <f t="shared" si="18"/>
        <v> </v>
      </c>
      <c r="W74" s="195" t="str">
        <f t="shared" si="19"/>
        <v> </v>
      </c>
      <c r="X74" s="180">
        <f t="shared" si="17"/>
        <v>5</v>
      </c>
      <c r="Y74" s="16"/>
      <c r="Z74" s="1"/>
      <c r="AA74" s="1"/>
      <c r="AB74" s="1"/>
    </row>
    <row r="75" spans="1:28" ht="12.75">
      <c r="A75" s="223" t="s">
        <v>342</v>
      </c>
      <c r="B75" s="122" t="s">
        <v>131</v>
      </c>
      <c r="C75" s="14">
        <v>46</v>
      </c>
      <c r="D75" s="14">
        <v>46</v>
      </c>
      <c r="E75" s="14">
        <v>42</v>
      </c>
      <c r="F75" s="14">
        <v>44</v>
      </c>
      <c r="G75" s="14">
        <v>47</v>
      </c>
      <c r="H75" s="14"/>
      <c r="I75" s="14">
        <v>38</v>
      </c>
      <c r="J75" s="14">
        <v>36</v>
      </c>
      <c r="K75" s="14">
        <v>37</v>
      </c>
      <c r="L75" s="14"/>
      <c r="M75" s="14"/>
      <c r="N75" s="14"/>
      <c r="O75" s="14"/>
      <c r="P75" s="14"/>
      <c r="Q75" s="1"/>
      <c r="R75" s="97">
        <f t="shared" si="14"/>
        <v>42</v>
      </c>
      <c r="S75" s="95"/>
      <c r="T75" s="176">
        <f t="shared" si="15"/>
        <v>47</v>
      </c>
      <c r="U75" s="177" t="str">
        <f t="shared" si="16"/>
        <v> </v>
      </c>
      <c r="V75" s="194">
        <f t="shared" si="18"/>
        <v>42</v>
      </c>
      <c r="W75" s="195" t="str">
        <f t="shared" si="19"/>
        <v> </v>
      </c>
      <c r="X75" s="180">
        <f t="shared" si="17"/>
        <v>8</v>
      </c>
      <c r="Y75" s="16"/>
      <c r="Z75" s="1"/>
      <c r="AA75" s="1"/>
      <c r="AB75" s="1"/>
    </row>
    <row r="76" spans="1:28" ht="13.5" thickBot="1">
      <c r="A76" s="17" t="s">
        <v>391</v>
      </c>
      <c r="B76" s="132" t="s">
        <v>131</v>
      </c>
      <c r="C76" s="14">
        <v>36</v>
      </c>
      <c r="D76" s="14">
        <v>33</v>
      </c>
      <c r="E76" s="14">
        <v>43</v>
      </c>
      <c r="F76" s="14"/>
      <c r="G76" s="14">
        <v>40</v>
      </c>
      <c r="H76" s="14">
        <v>39</v>
      </c>
      <c r="I76" s="14">
        <v>33</v>
      </c>
      <c r="J76" s="14"/>
      <c r="K76" s="14">
        <v>35</v>
      </c>
      <c r="L76" s="14"/>
      <c r="M76" s="14"/>
      <c r="N76" s="14"/>
      <c r="O76" s="14"/>
      <c r="P76" s="14"/>
      <c r="Q76" s="1"/>
      <c r="R76" s="97">
        <f t="shared" si="14"/>
        <v>37</v>
      </c>
      <c r="S76" s="95"/>
      <c r="T76" s="176">
        <f t="shared" si="15"/>
        <v>43</v>
      </c>
      <c r="U76" s="177" t="str">
        <f t="shared" si="16"/>
        <v> </v>
      </c>
      <c r="V76" s="194">
        <f t="shared" si="18"/>
        <v>37</v>
      </c>
      <c r="W76" s="195" t="str">
        <f t="shared" si="19"/>
        <v> </v>
      </c>
      <c r="X76" s="180">
        <f t="shared" si="17"/>
        <v>7</v>
      </c>
      <c r="Y76" s="16"/>
      <c r="Z76" s="1"/>
      <c r="AA76" s="1"/>
      <c r="AB76" s="1"/>
    </row>
    <row r="77" spans="1:28" ht="12.75" hidden="1">
      <c r="A77" s="121"/>
      <c r="B77" s="12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14"/>
      </c>
      <c r="S77" s="95"/>
      <c r="T77" s="176">
        <f t="shared" si="15"/>
      </c>
      <c r="U77" s="177">
        <f t="shared" si="16"/>
      </c>
      <c r="V77" s="194" t="str">
        <f t="shared" si="18"/>
        <v> </v>
      </c>
      <c r="W77" s="195" t="str">
        <f t="shared" si="19"/>
        <v> </v>
      </c>
      <c r="X77" s="180">
        <f t="shared" si="17"/>
      </c>
      <c r="Y77" s="16"/>
      <c r="Z77" s="1"/>
      <c r="AA77" s="1"/>
      <c r="AB77" s="1"/>
    </row>
    <row r="78" spans="1:28" ht="12.75" hidden="1">
      <c r="A78" s="17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14"/>
      </c>
      <c r="S78" s="95"/>
      <c r="T78" s="176">
        <f t="shared" si="15"/>
      </c>
      <c r="U78" s="177">
        <f t="shared" si="16"/>
      </c>
      <c r="V78" s="194" t="str">
        <f t="shared" si="18"/>
        <v> </v>
      </c>
      <c r="W78" s="195" t="str">
        <f t="shared" si="19"/>
        <v> </v>
      </c>
      <c r="X78" s="180">
        <f t="shared" si="17"/>
      </c>
      <c r="Y78" s="16"/>
      <c r="Z78" s="1"/>
      <c r="AA78" s="1"/>
      <c r="AB78" s="1"/>
    </row>
    <row r="79" spans="1:28" ht="12.75" hidden="1">
      <c r="A79" s="17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14"/>
      </c>
      <c r="S79" s="95"/>
      <c r="T79" s="176">
        <f t="shared" si="15"/>
      </c>
      <c r="U79" s="177">
        <f t="shared" si="16"/>
      </c>
      <c r="V79" s="194" t="str">
        <f t="shared" si="18"/>
        <v> </v>
      </c>
      <c r="W79" s="195" t="str">
        <f t="shared" si="19"/>
        <v> </v>
      </c>
      <c r="X79" s="180">
        <f t="shared" si="17"/>
      </c>
      <c r="Y79" s="16"/>
      <c r="Z79" s="1"/>
      <c r="AA79" s="1"/>
      <c r="AB79" s="1"/>
    </row>
    <row r="80" spans="1:28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14"/>
      </c>
      <c r="S80" s="95"/>
      <c r="T80" s="176">
        <f t="shared" si="15"/>
      </c>
      <c r="U80" s="177">
        <f t="shared" si="16"/>
      </c>
      <c r="V80" s="194" t="str">
        <f t="shared" si="18"/>
        <v> </v>
      </c>
      <c r="W80" s="195" t="str">
        <f t="shared" si="19"/>
        <v> </v>
      </c>
      <c r="X80" s="180">
        <f t="shared" si="17"/>
      </c>
      <c r="Y80" s="16"/>
      <c r="Z80" s="1"/>
      <c r="AA80" s="1"/>
      <c r="AB80" s="1"/>
    </row>
    <row r="81" spans="1:28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4"/>
      </c>
      <c r="S81" s="95"/>
      <c r="T81" s="176">
        <f t="shared" si="15"/>
      </c>
      <c r="U81" s="177">
        <f t="shared" si="16"/>
      </c>
      <c r="V81" s="194" t="str">
        <f t="shared" si="18"/>
        <v> </v>
      </c>
      <c r="W81" s="195" t="str">
        <f t="shared" si="19"/>
        <v> </v>
      </c>
      <c r="X81" s="180">
        <f t="shared" si="17"/>
      </c>
      <c r="Y81" s="16"/>
      <c r="Z81" s="1"/>
      <c r="AA81" s="1"/>
      <c r="AB81" s="1"/>
    </row>
    <row r="82" spans="1:28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4"/>
      </c>
      <c r="S82" s="95"/>
      <c r="T82" s="176">
        <f t="shared" si="15"/>
      </c>
      <c r="U82" s="177">
        <f t="shared" si="16"/>
      </c>
      <c r="V82" s="194" t="str">
        <f t="shared" si="18"/>
        <v> </v>
      </c>
      <c r="W82" s="195" t="str">
        <f t="shared" si="19"/>
        <v> </v>
      </c>
      <c r="X82" s="180">
        <f t="shared" si="17"/>
      </c>
      <c r="Y82" s="16"/>
      <c r="Z82" s="1"/>
      <c r="AA82" s="1"/>
      <c r="AB82" s="1"/>
    </row>
    <row r="83" spans="1:28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4"/>
      </c>
      <c r="S83" s="95"/>
      <c r="T83" s="176">
        <f t="shared" si="15"/>
      </c>
      <c r="U83" s="177">
        <f t="shared" si="16"/>
      </c>
      <c r="V83" s="194" t="str">
        <f t="shared" si="18"/>
        <v> </v>
      </c>
      <c r="W83" s="195" t="str">
        <f t="shared" si="19"/>
        <v> </v>
      </c>
      <c r="X83" s="180">
        <f t="shared" si="17"/>
      </c>
      <c r="Y83" s="16"/>
      <c r="Z83" s="1"/>
      <c r="AA83" s="1"/>
      <c r="AB83" s="1"/>
    </row>
    <row r="84" spans="1:28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4"/>
      </c>
      <c r="S84" s="95"/>
      <c r="T84" s="176">
        <f t="shared" si="15"/>
      </c>
      <c r="U84" s="177">
        <f t="shared" si="16"/>
      </c>
      <c r="V84" s="194" t="str">
        <f t="shared" si="18"/>
        <v> </v>
      </c>
      <c r="W84" s="195" t="str">
        <f t="shared" si="19"/>
        <v> </v>
      </c>
      <c r="X84" s="180">
        <f t="shared" si="17"/>
      </c>
      <c r="Y84" s="16"/>
      <c r="Z84" s="1"/>
      <c r="AA84" s="1"/>
      <c r="AB84" s="1"/>
    </row>
    <row r="85" spans="1:28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4"/>
      </c>
      <c r="S85" s="95"/>
      <c r="T85" s="176">
        <f t="shared" si="15"/>
      </c>
      <c r="U85" s="177">
        <f t="shared" si="16"/>
      </c>
      <c r="V85" s="194" t="str">
        <f t="shared" si="18"/>
        <v> </v>
      </c>
      <c r="W85" s="195" t="str">
        <f t="shared" si="19"/>
        <v> </v>
      </c>
      <c r="X85" s="180">
        <f t="shared" si="17"/>
      </c>
      <c r="Y85" s="16"/>
      <c r="Z85" s="1"/>
      <c r="AA85" s="1"/>
      <c r="AB85" s="1"/>
    </row>
    <row r="86" spans="1:28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4"/>
      </c>
      <c r="S86" s="95"/>
      <c r="T86" s="176">
        <f t="shared" si="15"/>
      </c>
      <c r="U86" s="177">
        <f t="shared" si="16"/>
      </c>
      <c r="V86" s="194" t="str">
        <f t="shared" si="18"/>
        <v> </v>
      </c>
      <c r="W86" s="195" t="str">
        <f t="shared" si="19"/>
        <v> </v>
      </c>
      <c r="X86" s="180">
        <f t="shared" si="17"/>
      </c>
      <c r="Y86" s="16"/>
      <c r="Z86" s="1"/>
      <c r="AA86" s="1"/>
      <c r="AB86" s="1"/>
    </row>
    <row r="87" spans="1:28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4"/>
      </c>
      <c r="S87" s="95"/>
      <c r="T87" s="176">
        <f t="shared" si="15"/>
      </c>
      <c r="U87" s="177">
        <f t="shared" si="16"/>
      </c>
      <c r="V87" s="194" t="str">
        <f t="shared" si="18"/>
        <v> </v>
      </c>
      <c r="W87" s="195" t="str">
        <f t="shared" si="19"/>
        <v> </v>
      </c>
      <c r="X87" s="180">
        <f t="shared" si="17"/>
      </c>
      <c r="Y87" s="16"/>
      <c r="Z87" s="1"/>
      <c r="AA87" s="1"/>
      <c r="AB87" s="1"/>
    </row>
    <row r="88" spans="1:28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4"/>
      </c>
      <c r="S88" s="95"/>
      <c r="T88" s="176">
        <f t="shared" si="15"/>
      </c>
      <c r="U88" s="177">
        <f t="shared" si="16"/>
      </c>
      <c r="V88" s="194" t="str">
        <f t="shared" si="18"/>
        <v> </v>
      </c>
      <c r="W88" s="195" t="str">
        <f t="shared" si="19"/>
        <v> </v>
      </c>
      <c r="X88" s="180">
        <f t="shared" si="17"/>
      </c>
      <c r="Y88" s="16"/>
      <c r="Z88" s="1"/>
      <c r="AA88" s="1"/>
      <c r="AB88" s="1"/>
    </row>
    <row r="89" spans="1:28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4"/>
      </c>
      <c r="S89" s="95"/>
      <c r="T89" s="176">
        <f t="shared" si="15"/>
      </c>
      <c r="U89" s="177">
        <f t="shared" si="16"/>
      </c>
      <c r="V89" s="194" t="str">
        <f t="shared" si="18"/>
        <v> </v>
      </c>
      <c r="W89" s="195" t="str">
        <f t="shared" si="19"/>
        <v> </v>
      </c>
      <c r="X89" s="180">
        <f t="shared" si="17"/>
      </c>
      <c r="Y89" s="16"/>
      <c r="Z89" s="1"/>
      <c r="AA89" s="1"/>
      <c r="AB89" s="1"/>
    </row>
    <row r="90" spans="1:28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4"/>
      </c>
      <c r="S90" s="95"/>
      <c r="T90" s="176">
        <f t="shared" si="15"/>
      </c>
      <c r="U90" s="177">
        <f t="shared" si="16"/>
      </c>
      <c r="V90" s="194" t="str">
        <f t="shared" si="18"/>
        <v> </v>
      </c>
      <c r="W90" s="195" t="str">
        <f t="shared" si="19"/>
        <v> </v>
      </c>
      <c r="X90" s="180">
        <f t="shared" si="17"/>
      </c>
      <c r="Y90" s="16"/>
      <c r="Z90" s="1"/>
      <c r="AA90" s="1"/>
      <c r="AB90" s="1"/>
    </row>
    <row r="91" spans="1:28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4"/>
      </c>
      <c r="S91" s="95"/>
      <c r="T91" s="176">
        <f t="shared" si="15"/>
      </c>
      <c r="U91" s="177">
        <f t="shared" si="16"/>
      </c>
      <c r="V91" s="194" t="str">
        <f t="shared" si="18"/>
        <v> </v>
      </c>
      <c r="W91" s="195" t="str">
        <f t="shared" si="19"/>
        <v> </v>
      </c>
      <c r="X91" s="180">
        <f t="shared" si="17"/>
      </c>
      <c r="Y91" s="16"/>
      <c r="Z91" s="1"/>
      <c r="AA91" s="1"/>
      <c r="AB91" s="1"/>
    </row>
    <row r="92" spans="1:28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4"/>
      </c>
      <c r="S92" s="95"/>
      <c r="T92" s="176">
        <f t="shared" si="15"/>
      </c>
      <c r="U92" s="177">
        <f t="shared" si="16"/>
      </c>
      <c r="V92" s="194" t="str">
        <f t="shared" si="18"/>
        <v> </v>
      </c>
      <c r="W92" s="195" t="str">
        <f t="shared" si="19"/>
        <v> </v>
      </c>
      <c r="X92" s="180">
        <f t="shared" si="17"/>
      </c>
      <c r="Y92" s="16"/>
      <c r="Z92" s="1"/>
      <c r="AA92" s="1"/>
      <c r="AB92" s="1"/>
    </row>
    <row r="93" spans="1:28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4"/>
      </c>
      <c r="S93" s="95"/>
      <c r="T93" s="176">
        <f t="shared" si="15"/>
      </c>
      <c r="U93" s="177">
        <f t="shared" si="16"/>
      </c>
      <c r="V93" s="194" t="str">
        <f t="shared" si="18"/>
        <v> </v>
      </c>
      <c r="W93" s="195" t="str">
        <f t="shared" si="19"/>
        <v> </v>
      </c>
      <c r="X93" s="180">
        <f t="shared" si="17"/>
      </c>
      <c r="Y93" s="16"/>
      <c r="Z93" s="1"/>
      <c r="AA93" s="1"/>
      <c r="AB93" s="1"/>
    </row>
    <row r="94" spans="1:28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14"/>
      </c>
      <c r="S94" s="95"/>
      <c r="T94" s="185">
        <f t="shared" si="15"/>
      </c>
      <c r="U94" s="186">
        <f t="shared" si="16"/>
      </c>
      <c r="V94" s="194" t="str">
        <f t="shared" si="18"/>
        <v> </v>
      </c>
      <c r="W94" s="195" t="str">
        <f t="shared" si="19"/>
        <v> </v>
      </c>
      <c r="X94" s="187">
        <f t="shared" si="17"/>
      </c>
      <c r="Y94" s="16"/>
      <c r="Z94" s="1"/>
      <c r="AA94" s="1"/>
      <c r="AB94" s="1"/>
    </row>
    <row r="95" spans="1:28" ht="13.5" thickBot="1">
      <c r="A95" s="1"/>
      <c r="B95" s="5"/>
      <c r="C95" s="7">
        <f aca="true" t="shared" si="20" ref="C95:P95">IF(SUM(C56:C94)=0,"",SUM(C56:C94))</f>
        <v>416</v>
      </c>
      <c r="D95" s="7">
        <f t="shared" si="20"/>
        <v>401</v>
      </c>
      <c r="E95" s="237">
        <f>IF(SUM(E56:E94)=0,"",SUM(E56:E94))-1</f>
        <v>408</v>
      </c>
      <c r="F95" s="7">
        <f t="shared" si="20"/>
        <v>399</v>
      </c>
      <c r="G95" s="7">
        <f t="shared" si="20"/>
        <v>388</v>
      </c>
      <c r="H95" s="7">
        <f t="shared" si="20"/>
        <v>385</v>
      </c>
      <c r="I95" s="130">
        <f>IF(SUM(I56:I94)=0,"",SUM(I56:I94))</f>
        <v>370</v>
      </c>
      <c r="J95" s="7">
        <f t="shared" si="20"/>
        <v>369</v>
      </c>
      <c r="K95" s="7">
        <f t="shared" si="20"/>
        <v>381</v>
      </c>
      <c r="L95" s="7">
        <f t="shared" si="20"/>
      </c>
      <c r="M95" s="130">
        <f t="shared" si="20"/>
      </c>
      <c r="N95" s="7">
        <f t="shared" si="20"/>
      </c>
      <c r="O95" s="7">
        <f t="shared" si="20"/>
      </c>
      <c r="P95" s="7">
        <f t="shared" si="20"/>
      </c>
      <c r="Q95" s="1"/>
      <c r="R95" s="20">
        <f t="shared" si="14"/>
        <v>390.77777777777777</v>
      </c>
      <c r="S95" s="21"/>
      <c r="T95" s="22">
        <f>IF(SUM(T56:T94)&lt;1,"",MAX(T56:T94))</f>
        <v>52</v>
      </c>
      <c r="U95" s="22">
        <f>IF(SUM(U56:U94)&lt;1,"",MAX(U56:U94))</f>
        <v>45</v>
      </c>
      <c r="V95" s="20">
        <f>IF(SUM(V56:V94)&lt;1,"",MAX(V56:V94))</f>
        <v>43.77777777777778</v>
      </c>
      <c r="W95" s="20">
        <f>IF(SUM(W56:W94)&lt;1,"",MAX(W56:W94))</f>
        <v>40.666666666666664</v>
      </c>
      <c r="X95" s="22">
        <f>IF((COUNT(C95:P95))&lt;1,"",+COUNT(C95:P95))</f>
        <v>9</v>
      </c>
      <c r="Y95" s="16"/>
      <c r="Z95" s="1"/>
      <c r="AA95" s="1"/>
      <c r="AB95" s="1"/>
    </row>
    <row r="96" spans="1:28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</row>
    <row r="97" spans="1:28" ht="12.75">
      <c r="A97" s="1" t="s">
        <v>62</v>
      </c>
      <c r="B97" s="1"/>
      <c r="C97" s="14">
        <f>Goodalls!D43</f>
        <v>407</v>
      </c>
      <c r="D97" s="14">
        <f>'Wickhamford Sports'!D43</f>
        <v>409</v>
      </c>
      <c r="E97" s="14">
        <f>Kingfishers!E43</f>
        <v>426</v>
      </c>
      <c r="F97" s="14">
        <f>Nomads!G43</f>
        <v>409</v>
      </c>
      <c r="G97" s="14">
        <f>Rustlers!G43</f>
        <v>409</v>
      </c>
      <c r="H97" s="14">
        <f>'Badsey Lads'!H43</f>
        <v>428</v>
      </c>
      <c r="I97" s="14">
        <f>'Team Phoenix'!I43</f>
        <v>388</v>
      </c>
      <c r="J97" s="14">
        <f>'Badsey Reckers'!J43</f>
        <v>422</v>
      </c>
      <c r="K97" s="14">
        <f>'Odds &amp; Sods'!K43</f>
        <v>381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1" ref="D99:M99">IF(ISNUMBER(D95),IF(ISNUMBER(D97),IF(D95&gt;D97,"Won",IF(D95=D97,"Draw","Lost")),"Error"),IF(ISNUMBER(D97),"Error",IF(D95="",IF(ISTEXT(D97),"",""),"Awarded Awy")))</f>
        <v>Lost</v>
      </c>
      <c r="E99" s="108" t="str">
        <f t="shared" si="21"/>
        <v>Lost</v>
      </c>
      <c r="F99" s="108" t="str">
        <f t="shared" si="21"/>
        <v>Lost</v>
      </c>
      <c r="G99" s="108" t="str">
        <f t="shared" si="21"/>
        <v>Lost</v>
      </c>
      <c r="H99" s="108" t="str">
        <f t="shared" si="21"/>
        <v>Lost</v>
      </c>
      <c r="I99" s="108" t="str">
        <f t="shared" si="21"/>
        <v>Lost</v>
      </c>
      <c r="J99" s="108" t="str">
        <f t="shared" si="21"/>
        <v>Lost</v>
      </c>
      <c r="K99" s="108" t="str">
        <f t="shared" si="21"/>
        <v>Draw</v>
      </c>
      <c r="L99" s="108">
        <f t="shared" si="21"/>
      </c>
      <c r="M99" s="108">
        <f t="shared" si="21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1</v>
      </c>
      <c r="T99" s="1" t="s">
        <v>7</v>
      </c>
      <c r="U99" s="5">
        <f>COUNTIF(C99:P99,"Draw")</f>
        <v>1</v>
      </c>
      <c r="V99" s="1" t="s">
        <v>9</v>
      </c>
      <c r="W99" s="5">
        <f>COUNTIF(C99:P99,"Lost")</f>
        <v>7</v>
      </c>
      <c r="X99" s="1"/>
      <c r="Y99" s="1"/>
      <c r="Z99" s="1"/>
      <c r="AA99" s="1"/>
      <c r="AB99" s="1"/>
    </row>
    <row r="100" spans="1:28" ht="12.75">
      <c r="A100" s="1" t="s">
        <v>64</v>
      </c>
      <c r="B100" s="1"/>
      <c r="C100" s="108">
        <v>3</v>
      </c>
      <c r="D100" s="108">
        <v>2</v>
      </c>
      <c r="E100" s="108">
        <v>2</v>
      </c>
      <c r="F100" s="108">
        <v>2</v>
      </c>
      <c r="G100" s="108">
        <v>3</v>
      </c>
      <c r="H100" s="108">
        <v>1</v>
      </c>
      <c r="I100" s="108">
        <v>2</v>
      </c>
      <c r="J100" s="108">
        <v>0</v>
      </c>
      <c r="K100" s="108">
        <v>3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18</v>
      </c>
      <c r="T100" s="1"/>
      <c r="U100" s="5"/>
      <c r="V100" s="1"/>
      <c r="W100" s="5"/>
      <c r="X100" s="1"/>
      <c r="Y100" s="1"/>
      <c r="Z100" s="1"/>
      <c r="AA100" s="1"/>
      <c r="AB100" s="1"/>
    </row>
    <row r="101" spans="1:28" ht="12.75">
      <c r="A101" s="1" t="s">
        <v>4</v>
      </c>
      <c r="B101" s="1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0</v>
      </c>
      <c r="T101" s="1" t="s">
        <v>8</v>
      </c>
      <c r="U101" s="5">
        <f>(COUNT(C97:P97)*6)-(S100+S101)</f>
        <v>36</v>
      </c>
      <c r="V101" s="1"/>
      <c r="W101" s="5"/>
      <c r="X101" s="1"/>
      <c r="Y101" s="1"/>
      <c r="Z101" s="1"/>
      <c r="AA101" s="1"/>
      <c r="AB101" s="1"/>
    </row>
    <row r="102" spans="1:28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</row>
    <row r="103" spans="1:28" ht="12.75">
      <c r="A103" s="1" t="s">
        <v>30</v>
      </c>
      <c r="B103" s="1"/>
      <c r="C103" s="108">
        <f aca="true" t="shared" si="22" ref="C103:P103">IF(C99="","",IF(C99="Awarded Hme",12,IF(C99="Awarded Awy",0,IF(C99="Won",6,IF(C99="Draw",3,0))+C100+(C101/2)-C102)))</f>
        <v>9</v>
      </c>
      <c r="D103" s="108">
        <f t="shared" si="22"/>
        <v>2</v>
      </c>
      <c r="E103" s="108">
        <f t="shared" si="22"/>
        <v>2</v>
      </c>
      <c r="F103" s="108">
        <f t="shared" si="22"/>
        <v>2</v>
      </c>
      <c r="G103" s="108">
        <f t="shared" si="22"/>
        <v>3</v>
      </c>
      <c r="H103" s="108">
        <f t="shared" si="22"/>
        <v>1</v>
      </c>
      <c r="I103" s="108">
        <f t="shared" si="22"/>
        <v>2</v>
      </c>
      <c r="J103" s="108">
        <f t="shared" si="22"/>
        <v>0</v>
      </c>
      <c r="K103" s="108">
        <f t="shared" si="22"/>
        <v>6</v>
      </c>
      <c r="L103" s="108">
        <f t="shared" si="22"/>
      </c>
      <c r="M103" s="108">
        <f t="shared" si="22"/>
      </c>
      <c r="N103" s="108">
        <f t="shared" si="22"/>
      </c>
      <c r="O103" s="108">
        <f t="shared" si="22"/>
      </c>
      <c r="P103" s="108">
        <f t="shared" si="22"/>
      </c>
      <c r="Q103" s="1"/>
      <c r="R103" s="1" t="s">
        <v>30</v>
      </c>
      <c r="S103" s="5">
        <f>SUM(C103:P103)</f>
        <v>27</v>
      </c>
      <c r="T103" s="1"/>
      <c r="U103" s="5"/>
      <c r="V103" s="1"/>
      <c r="W103" s="5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</row>
    <row r="106" spans="1:28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</row>
    <row r="108" spans="1:28" ht="13.5" thickBot="1">
      <c r="A108" s="1"/>
      <c r="B108" s="1"/>
      <c r="C108" s="1" t="s">
        <v>31</v>
      </c>
      <c r="D108" s="5">
        <f>S47+S99</f>
        <v>3</v>
      </c>
      <c r="E108" s="1" t="s">
        <v>19</v>
      </c>
      <c r="F108" s="5">
        <f>U47+U99</f>
        <v>1</v>
      </c>
      <c r="G108" s="1" t="s">
        <v>25</v>
      </c>
      <c r="H108" s="5">
        <f>W47+W99</f>
        <v>14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</row>
    <row r="109" spans="1:28" ht="13.5" thickBot="1">
      <c r="A109" s="1"/>
      <c r="B109" s="1"/>
      <c r="C109" s="1" t="s">
        <v>64</v>
      </c>
      <c r="D109" s="5">
        <f>S48+S100</f>
        <v>38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56</v>
      </c>
      <c r="U109" s="22">
        <f>IF(ISNUMBER(U43),MAX(U43,U95),IF(ISNUMBER(U95),MAX(U43,U95),""))</f>
        <v>48</v>
      </c>
      <c r="V109" s="20">
        <f>Z43</f>
        <v>43.4375</v>
      </c>
      <c r="W109" s="20">
        <f>AA43</f>
        <v>38.8</v>
      </c>
      <c r="X109" s="1"/>
      <c r="Y109" s="1"/>
      <c r="Z109" s="1"/>
      <c r="AA109" s="1"/>
      <c r="AB109" s="1"/>
    </row>
    <row r="110" spans="1:28" ht="13.5" thickBot="1">
      <c r="A110" s="1"/>
      <c r="B110" s="1"/>
      <c r="C110" s="1" t="s">
        <v>4</v>
      </c>
      <c r="D110" s="5">
        <f>S49+S101</f>
        <v>3</v>
      </c>
      <c r="E110" s="1" t="s">
        <v>26</v>
      </c>
      <c r="F110" s="5">
        <f>U49+U101</f>
        <v>67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43.4375</v>
      </c>
      <c r="X111" s="1"/>
      <c r="Y111" s="1"/>
      <c r="Z111" s="1"/>
      <c r="AA111" s="1"/>
      <c r="AB111" s="1"/>
    </row>
    <row r="112" spans="1:28" ht="12.75">
      <c r="A112" s="1"/>
      <c r="B112" s="1"/>
      <c r="C112" s="1" t="s">
        <v>30</v>
      </c>
      <c r="D112" s="5">
        <f>S51+S103</f>
        <v>60.5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56:B94 B4:B42">
    <cfRule type="cellIs" priority="8" dxfId="367" operator="equal" stopIfTrue="1">
      <formula>"F"</formula>
    </cfRule>
    <cfRule type="cellIs" priority="9" dxfId="368" operator="equal" stopIfTrue="1">
      <formula>"M"</formula>
    </cfRule>
  </conditionalFormatting>
  <conditionalFormatting sqref="O99:P99 C47:P47">
    <cfRule type="cellIs" priority="10" dxfId="13" operator="equal" stopIfTrue="1">
      <formula>"Won"</formula>
    </cfRule>
  </conditionalFormatting>
  <conditionalFormatting sqref="C99:N99">
    <cfRule type="cellIs" priority="7" dxfId="13" operator="equal" stopIfTrue="1">
      <formula>"Won"</formula>
    </cfRule>
  </conditionalFormatting>
  <conditionalFormatting sqref="V4:V42">
    <cfRule type="expression" priority="1983" dxfId="7" stopIfTrue="1">
      <formula>$V4=MAX($V$4:$V$42)</formula>
    </cfRule>
  </conditionalFormatting>
  <conditionalFormatting sqref="W4:W42">
    <cfRule type="expression" priority="1986" dxfId="6" stopIfTrue="1">
      <formula>$W4=MAX($W$4:$W$42)</formula>
    </cfRule>
  </conditionalFormatting>
  <conditionalFormatting sqref="Y4:Y42">
    <cfRule type="expression" priority="1989" dxfId="23" stopIfTrue="1">
      <formula>$Y4=MAX($Y$4:$Y$42)</formula>
    </cfRule>
  </conditionalFormatting>
  <conditionalFormatting sqref="C4:P42 R4:S42">
    <cfRule type="cellIs" priority="1992" dxfId="12" operator="lessThan" stopIfTrue="1">
      <formula>1</formula>
    </cfRule>
    <cfRule type="expression" priority="1993" dxfId="6" stopIfTrue="1">
      <formula>IF($B4="F",(C4=MAX(C$4:C$42)))</formula>
    </cfRule>
    <cfRule type="expression" priority="1994" dxfId="9" stopIfTrue="1">
      <formula>IF(OR($B4="M",$B4=""),(C4=MAX(C$4:C$42)))</formula>
    </cfRule>
  </conditionalFormatting>
  <conditionalFormatting sqref="Z4:Z42">
    <cfRule type="expression" priority="2010" dxfId="10" stopIfTrue="1">
      <formula>$Z4=MAX($Z$4:$Z$42)</formula>
    </cfRule>
  </conditionalFormatting>
  <conditionalFormatting sqref="AA4:AA42">
    <cfRule type="expression" priority="2012" dxfId="11" stopIfTrue="1">
      <formula>$AA4=MAX($AA$4:$AA$42)</formula>
    </cfRule>
  </conditionalFormatting>
  <conditionalFormatting sqref="V56:V94">
    <cfRule type="expression" priority="2041" dxfId="7" stopIfTrue="1">
      <formula>$V56=MAX($V$56:$V$94)</formula>
    </cfRule>
  </conditionalFormatting>
  <conditionalFormatting sqref="W56:W94">
    <cfRule type="expression" priority="2043" dxfId="6" stopIfTrue="1">
      <formula>$W56=MAX($W$56:$W$94)</formula>
    </cfRule>
  </conditionalFormatting>
  <conditionalFormatting sqref="C56:P94 R56:R94">
    <cfRule type="cellIs" priority="2045" dxfId="12" operator="lessThan" stopIfTrue="1">
      <formula>1</formula>
    </cfRule>
    <cfRule type="expression" priority="2046" dxfId="6" stopIfTrue="1">
      <formula>IF($B56="F",(C56=MAX(C$56:C$94)))</formula>
    </cfRule>
    <cfRule type="expression" priority="2047" dxfId="9" stopIfTrue="1">
      <formula>IF(OR($B56="M",$B56=""),(C56=MAX(C$56:C$94)))</formula>
    </cfRule>
  </conditionalFormatting>
  <conditionalFormatting sqref="T56:T94 T4:T42">
    <cfRule type="expression" priority="2057" dxfId="15" stopIfTrue="1">
      <formula>$T4=MAX($T$4:$T$42,$T$56:$T$94)</formula>
    </cfRule>
  </conditionalFormatting>
  <conditionalFormatting sqref="U56:U94 U4:U42">
    <cfRule type="expression" priority="2061" dxfId="11" stopIfTrue="1">
      <formula>$U4=MAX($U$4:$U$42,$U$56:$U$94)</formula>
    </cfRule>
  </conditionalFormatting>
  <conditionalFormatting sqref="A4:A42">
    <cfRule type="expression" priority="2065" dxfId="0" stopIfTrue="1">
      <formula>(OR($T4=MAX($T$4:$T$42,$T$56:$T$94),$U4=MAX($U$4:$U$42,$U$56:$U$94)))</formula>
    </cfRule>
    <cfRule type="expression" priority="2066" dxfId="0" stopIfTrue="1">
      <formula>(OR($V4=MAX($V$56:$V$94),$W4=MAX($W$56:$W$94)))</formula>
    </cfRule>
    <cfRule type="expression" priority="2067" dxfId="0" stopIfTrue="1">
      <formula>($Y4=MAX($Y$4:$Y$42))</formula>
    </cfRule>
  </conditionalFormatting>
  <conditionalFormatting sqref="A56:A94">
    <cfRule type="expression" priority="2071" dxfId="0" stopIfTrue="1">
      <formula>(OR($T56=MAX($T$4:$T$42,$T$56:$T$94),$U56=MAX($U$4:$U$42,$U$56:$U$94)))</formula>
    </cfRule>
    <cfRule type="expression" priority="2072" dxfId="0" stopIfTrue="1">
      <formula>(OR($V56=MAX($V$56:$V$94),$W56=MAX($W$56:$W$94)))</formula>
    </cfRule>
    <cfRule type="expression" priority="2073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9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A95:B103 C44 B42:B53 C95:C96 Q43:X47 C51:C53 D51:D53 D94:E94 D43:D44 F94:F96 C98:F98 F51:F53 E51:E53 H51:H53 G51:G53 F43:G44 C46:H46 G94:P94 I51:P53 C103:P103 B55 M95:P95 H98:M98 O98:P98 K46:P46 O47:P47 Q50:X50 Q49:T49 V49:X49 G96:P96 D96:E96 J43:L43 H44:P44 N43:P43 E44 N50:P50 Q95:X103 Q21:R23 S55:X55 Q54:Q55 S54:X54 Q33:U39 Q78:U90 L102:P102 Q41:U42 X41:X42 X21:X23 X29:X39 Q92:U94 X92:X94 X78:X90 Q29 Q30:S32 U32 Q48:V48 X48 Q52:X53 Q51:W51 T21:U23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G127"/>
  <sheetViews>
    <sheetView zoomScale="75" zoomScaleNormal="75" workbookViewId="0" topLeftCell="A54">
      <selection activeCell="V61" sqref="V61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2" ht="18" thickBot="1">
      <c r="A1" s="244" t="str">
        <f ca="1">+RIGHT(CELL("filename",A1),LEN(CELL("filename",A1))-FIND("]",CELL("filename",A1)))&amp;" Home"</f>
        <v>Wickhamford Sports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  <c r="AC1" s="1"/>
      <c r="AD1" s="1"/>
      <c r="AE1" s="1"/>
      <c r="AF1" s="1"/>
    </row>
    <row r="2" spans="1:32" ht="13.5" thickBot="1">
      <c r="A2" s="167" t="s">
        <v>110</v>
      </c>
      <c r="B2" s="161" t="s">
        <v>79</v>
      </c>
      <c r="C2" s="206">
        <v>45204</v>
      </c>
      <c r="D2" s="206">
        <v>45225</v>
      </c>
      <c r="E2" s="206">
        <v>45246</v>
      </c>
      <c r="F2" s="206">
        <v>45260</v>
      </c>
      <c r="G2" s="206">
        <v>45302</v>
      </c>
      <c r="H2" s="206">
        <v>45309</v>
      </c>
      <c r="I2" s="206">
        <v>45281</v>
      </c>
      <c r="J2" s="206">
        <v>45344</v>
      </c>
      <c r="K2" s="206">
        <v>45365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  <c r="AC2" s="1"/>
      <c r="AD2" s="1"/>
      <c r="AE2" s="1"/>
      <c r="AF2" s="1"/>
    </row>
    <row r="3" spans="1:32" ht="13.5" thickBot="1">
      <c r="A3" s="162" t="str">
        <f ca="1">+RIGHT(CELL("filename",A1),LEN(CELL("filename",A1))-FIND("]",CELL("filename",A1)))</f>
        <v>Wickhamford Sports</v>
      </c>
      <c r="B3" s="7" t="s">
        <v>10</v>
      </c>
      <c r="C3" s="207" t="s">
        <v>127</v>
      </c>
      <c r="D3" s="207" t="s">
        <v>374</v>
      </c>
      <c r="E3" s="207" t="s">
        <v>128</v>
      </c>
      <c r="F3" s="207" t="s">
        <v>150</v>
      </c>
      <c r="G3" s="207" t="s">
        <v>124</v>
      </c>
      <c r="H3" s="207" t="s">
        <v>121</v>
      </c>
      <c r="I3" s="207" t="s">
        <v>395</v>
      </c>
      <c r="J3" s="207" t="s">
        <v>125</v>
      </c>
      <c r="K3" s="207" t="s">
        <v>375</v>
      </c>
      <c r="L3" s="7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  <c r="AE3" s="1"/>
      <c r="AF3" s="1"/>
    </row>
    <row r="4" spans="1:32" ht="12.75">
      <c r="A4" s="220" t="s">
        <v>351</v>
      </c>
      <c r="B4" s="122" t="s">
        <v>131</v>
      </c>
      <c r="C4" s="222"/>
      <c r="D4" s="222">
        <v>43</v>
      </c>
      <c r="E4" s="222">
        <v>48</v>
      </c>
      <c r="F4" s="222">
        <v>42</v>
      </c>
      <c r="G4" s="222">
        <v>38</v>
      </c>
      <c r="H4" s="222">
        <v>40</v>
      </c>
      <c r="I4" s="222">
        <v>42</v>
      </c>
      <c r="J4" s="222">
        <v>35</v>
      </c>
      <c r="K4" s="222">
        <v>36</v>
      </c>
      <c r="L4" s="222"/>
      <c r="M4" s="222"/>
      <c r="N4" s="222"/>
      <c r="O4" s="222"/>
      <c r="P4" s="222"/>
      <c r="Q4" s="1"/>
      <c r="R4" s="101">
        <f aca="true" t="shared" si="0" ref="R4:R43">IF((COUNT(C4:P4))&lt;1,"",(AVERAGE(C4:P4)))</f>
        <v>40.5</v>
      </c>
      <c r="S4" s="39">
        <f aca="true" t="shared" si="1" ref="S4:S26">IF((COUNT(C4:P4,C56:P56))&lt;1,"",(AVERAGE(C4:P4,C56:P56)))</f>
        <v>41.588235294117645</v>
      </c>
      <c r="T4" s="168">
        <f aca="true" t="shared" si="2" ref="T4:T42">IF((COUNT(C4:P4))&lt;1,"",IF(B4="F"," ",MAX(C4:P4)))</f>
        <v>48</v>
      </c>
      <c r="U4" s="169" t="str">
        <f aca="true" t="shared" si="3" ref="U4:U42">IF((COUNT(C4:P4))&lt;1,"",IF(B4="F",MAX(C4:P4)," "))</f>
        <v> </v>
      </c>
      <c r="V4" s="170">
        <f>IF(B4="F"," ",IF(COUNTA(C4:P4)&gt;=6,R4," "))</f>
        <v>40.5</v>
      </c>
      <c r="W4" s="171" t="str">
        <f>IF(B4="F",IF(COUNTA(C4:P4)&gt;=6,R4," ")," ")</f>
        <v> </v>
      </c>
      <c r="X4" s="172">
        <f aca="true" t="shared" si="4" ref="X4:X42">IF((COUNT(C4:P4))&lt;1,"",(COUNT(C4:P4)))</f>
        <v>8</v>
      </c>
      <c r="Y4" s="173">
        <f>IF((COUNT(C4:P4,C56:P56))&lt;6,"",(AVERAGE(C4:P4,C56:P56)))</f>
        <v>41.588235294117645</v>
      </c>
      <c r="Z4" s="174">
        <f>IF(B4="F","",Y4)</f>
        <v>41.588235294117645</v>
      </c>
      <c r="AA4" s="175">
        <f>IF(B4="F",Y4,"")</f>
      </c>
      <c r="AB4" s="1"/>
      <c r="AC4" s="1"/>
      <c r="AD4" s="1"/>
      <c r="AE4" s="1"/>
      <c r="AF4" s="1"/>
    </row>
    <row r="5" spans="1:32" ht="12.75">
      <c r="A5" s="218" t="s">
        <v>359</v>
      </c>
      <c r="B5" s="215" t="s">
        <v>131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"/>
      <c r="R5" s="102">
        <f t="shared" si="0"/>
      </c>
      <c r="S5" s="39">
        <f t="shared" si="1"/>
        <v>45</v>
      </c>
      <c r="T5" s="176">
        <f t="shared" si="2"/>
      </c>
      <c r="U5" s="177">
        <f t="shared" si="3"/>
      </c>
      <c r="V5" s="178" t="str">
        <f>IF(B5="F"," ",IF(COUNTA(C5:P5)&gt;=6,R5," "))</f>
        <v> </v>
      </c>
      <c r="W5" s="179" t="str">
        <f>IF(B5="F",IF(COUNTA(C5:P5)&gt;=6,R5," ")," ")</f>
        <v> </v>
      </c>
      <c r="X5" s="180">
        <f t="shared" si="4"/>
      </c>
      <c r="Y5" s="181">
        <f>IF((COUNT(C5:P5,C57:P57))&lt;6,"",(AVERAGE(C5:P5,C57:P57)))</f>
      </c>
      <c r="Z5" s="182">
        <f aca="true" t="shared" si="5" ref="Z5:Z42">IF(B5="F","",Y5)</f>
      </c>
      <c r="AA5" s="183">
        <f aca="true" t="shared" si="6" ref="AA5:AA42">IF(B5="F",Y5,"")</f>
      </c>
      <c r="AB5" s="1"/>
      <c r="AC5" s="1"/>
      <c r="AD5" s="1"/>
      <c r="AE5" s="1"/>
      <c r="AF5" s="1"/>
    </row>
    <row r="6" spans="1:32" ht="12.75">
      <c r="A6" s="218" t="s">
        <v>372</v>
      </c>
      <c r="B6" s="215" t="s">
        <v>131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"/>
      <c r="R6" s="102">
        <f t="shared" si="0"/>
      </c>
      <c r="S6" s="39">
        <f t="shared" si="1"/>
      </c>
      <c r="T6" s="176">
        <f t="shared" si="2"/>
      </c>
      <c r="U6" s="177">
        <f t="shared" si="3"/>
      </c>
      <c r="V6" s="178" t="str">
        <f aca="true" t="shared" si="7" ref="V6:V42">IF(B6="F"," ",IF(COUNTA(C6:P6)&gt;=6,R6," "))</f>
        <v> </v>
      </c>
      <c r="W6" s="179" t="str">
        <f aca="true" t="shared" si="8" ref="W6:W42">IF(B6="F",IF(COUNTA(C6:P6)&gt;=6,R6," ")," ")</f>
        <v> </v>
      </c>
      <c r="X6" s="180">
        <f t="shared" si="4"/>
      </c>
      <c r="Y6" s="181">
        <f aca="true" t="shared" si="9" ref="Y6:Y42">IF((COUNT(C6:P6,C58:P58))&lt;6,"",(AVERAGE(C6:P6,C58:P58)))</f>
      </c>
      <c r="Z6" s="182">
        <f t="shared" si="5"/>
      </c>
      <c r="AA6" s="183">
        <f t="shared" si="6"/>
      </c>
      <c r="AB6" s="1"/>
      <c r="AC6" s="1"/>
      <c r="AD6" s="1"/>
      <c r="AE6" s="1"/>
      <c r="AF6" s="1"/>
    </row>
    <row r="7" spans="1:32" ht="12.75">
      <c r="A7" s="218" t="s">
        <v>358</v>
      </c>
      <c r="B7" s="215" t="s">
        <v>131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1"/>
      <c r="R7" s="102">
        <f t="shared" si="0"/>
      </c>
      <c r="S7" s="39">
        <f t="shared" si="1"/>
      </c>
      <c r="T7" s="176">
        <f t="shared" si="2"/>
      </c>
      <c r="U7" s="177">
        <f t="shared" si="3"/>
      </c>
      <c r="V7" s="178" t="str">
        <f t="shared" si="7"/>
        <v> </v>
      </c>
      <c r="W7" s="179" t="str">
        <f t="shared" si="8"/>
        <v> </v>
      </c>
      <c r="X7" s="180">
        <f t="shared" si="4"/>
      </c>
      <c r="Y7" s="181">
        <f t="shared" si="9"/>
      </c>
      <c r="Z7" s="182">
        <f t="shared" si="5"/>
      </c>
      <c r="AA7" s="183">
        <f t="shared" si="6"/>
      </c>
      <c r="AB7" s="1"/>
      <c r="AC7" s="1"/>
      <c r="AD7" s="1"/>
      <c r="AE7" s="1"/>
      <c r="AF7" s="1"/>
    </row>
    <row r="8" spans="1:32" ht="12.75">
      <c r="A8" s="218" t="s">
        <v>360</v>
      </c>
      <c r="B8" s="215" t="s">
        <v>131</v>
      </c>
      <c r="C8" s="222">
        <v>49</v>
      </c>
      <c r="D8" s="222">
        <v>46</v>
      </c>
      <c r="E8" s="222">
        <v>37</v>
      </c>
      <c r="F8" s="222">
        <v>53</v>
      </c>
      <c r="G8" s="222">
        <v>44</v>
      </c>
      <c r="H8" s="222">
        <v>48</v>
      </c>
      <c r="I8" s="222">
        <v>40</v>
      </c>
      <c r="J8" s="222">
        <v>39</v>
      </c>
      <c r="K8" s="222">
        <v>40</v>
      </c>
      <c r="L8" s="222"/>
      <c r="M8" s="222"/>
      <c r="N8" s="222"/>
      <c r="O8" s="222"/>
      <c r="P8" s="222"/>
      <c r="Q8" s="1"/>
      <c r="R8" s="102">
        <f t="shared" si="0"/>
        <v>44</v>
      </c>
      <c r="S8" s="39">
        <f t="shared" si="1"/>
        <v>43.72222222222222</v>
      </c>
      <c r="T8" s="176">
        <f t="shared" si="2"/>
        <v>53</v>
      </c>
      <c r="U8" s="177" t="str">
        <f t="shared" si="3"/>
        <v> </v>
      </c>
      <c r="V8" s="178">
        <f t="shared" si="7"/>
        <v>44</v>
      </c>
      <c r="W8" s="179" t="str">
        <f t="shared" si="8"/>
        <v> </v>
      </c>
      <c r="X8" s="180">
        <f t="shared" si="4"/>
        <v>9</v>
      </c>
      <c r="Y8" s="181">
        <f t="shared" si="9"/>
        <v>43.72222222222222</v>
      </c>
      <c r="Z8" s="182">
        <f t="shared" si="5"/>
        <v>43.72222222222222</v>
      </c>
      <c r="AA8" s="183">
        <f t="shared" si="6"/>
      </c>
      <c r="AB8" s="1"/>
      <c r="AC8" s="1"/>
      <c r="AD8" s="1"/>
      <c r="AE8" s="1"/>
      <c r="AF8" s="1"/>
    </row>
    <row r="9" spans="1:32" ht="12.75">
      <c r="A9" s="218" t="s">
        <v>361</v>
      </c>
      <c r="B9" s="215" t="s">
        <v>131</v>
      </c>
      <c r="C9" s="222">
        <v>44</v>
      </c>
      <c r="D9" s="222">
        <v>47</v>
      </c>
      <c r="E9" s="222">
        <v>41</v>
      </c>
      <c r="F9" s="222">
        <v>43</v>
      </c>
      <c r="G9" s="222">
        <v>44</v>
      </c>
      <c r="H9" s="222">
        <v>41</v>
      </c>
      <c r="I9" s="222">
        <v>51</v>
      </c>
      <c r="J9" s="222">
        <v>43</v>
      </c>
      <c r="K9" s="222">
        <v>33</v>
      </c>
      <c r="L9" s="222"/>
      <c r="M9" s="222"/>
      <c r="N9" s="222"/>
      <c r="O9" s="222"/>
      <c r="P9" s="222"/>
      <c r="Q9" s="1"/>
      <c r="R9" s="102">
        <f t="shared" si="0"/>
        <v>43</v>
      </c>
      <c r="S9" s="39">
        <f t="shared" si="1"/>
        <v>44.22222222222222</v>
      </c>
      <c r="T9" s="176">
        <f t="shared" si="2"/>
        <v>51</v>
      </c>
      <c r="U9" s="177" t="str">
        <f t="shared" si="3"/>
        <v> </v>
      </c>
      <c r="V9" s="178">
        <f t="shared" si="7"/>
        <v>43</v>
      </c>
      <c r="W9" s="179" t="str">
        <f t="shared" si="8"/>
        <v> </v>
      </c>
      <c r="X9" s="180">
        <f t="shared" si="4"/>
        <v>9</v>
      </c>
      <c r="Y9" s="181">
        <f t="shared" si="9"/>
        <v>44.22222222222222</v>
      </c>
      <c r="Z9" s="182">
        <f t="shared" si="5"/>
        <v>44.22222222222222</v>
      </c>
      <c r="AA9" s="183">
        <f t="shared" si="6"/>
      </c>
      <c r="AB9" s="1"/>
      <c r="AC9" s="1"/>
      <c r="AD9" s="1"/>
      <c r="AE9" s="1"/>
      <c r="AF9" s="1"/>
    </row>
    <row r="10" spans="1:32" ht="12.75">
      <c r="A10" s="218" t="s">
        <v>357</v>
      </c>
      <c r="B10" s="215" t="s">
        <v>131</v>
      </c>
      <c r="C10" s="222">
        <v>32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1"/>
      <c r="R10" s="102">
        <f t="shared" si="0"/>
        <v>32</v>
      </c>
      <c r="S10" s="39">
        <f t="shared" si="1"/>
        <v>32</v>
      </c>
      <c r="T10" s="176">
        <f t="shared" si="2"/>
        <v>32</v>
      </c>
      <c r="U10" s="177" t="str">
        <f t="shared" si="3"/>
        <v> </v>
      </c>
      <c r="V10" s="178" t="str">
        <f t="shared" si="7"/>
        <v> </v>
      </c>
      <c r="W10" s="179" t="str">
        <f t="shared" si="8"/>
        <v> </v>
      </c>
      <c r="X10" s="180">
        <f t="shared" si="4"/>
        <v>1</v>
      </c>
      <c r="Y10" s="181">
        <f t="shared" si="9"/>
      </c>
      <c r="Z10" s="182">
        <f t="shared" si="5"/>
      </c>
      <c r="AA10" s="183">
        <f t="shared" si="6"/>
      </c>
      <c r="AB10" s="1"/>
      <c r="AC10" s="1"/>
      <c r="AD10" s="1"/>
      <c r="AE10" s="1"/>
      <c r="AF10" s="1"/>
    </row>
    <row r="11" spans="1:32" ht="12.75">
      <c r="A11" s="216" t="s">
        <v>352</v>
      </c>
      <c r="B11" s="217" t="s">
        <v>131</v>
      </c>
      <c r="C11" s="222"/>
      <c r="D11" s="222">
        <v>42</v>
      </c>
      <c r="E11" s="222">
        <v>41</v>
      </c>
      <c r="F11" s="222">
        <v>39</v>
      </c>
      <c r="G11" s="222"/>
      <c r="H11" s="222"/>
      <c r="I11" s="222">
        <v>41</v>
      </c>
      <c r="J11" s="222"/>
      <c r="K11" s="222">
        <v>39</v>
      </c>
      <c r="L11" s="222"/>
      <c r="M11" s="222"/>
      <c r="N11" s="222"/>
      <c r="O11" s="222"/>
      <c r="P11" s="222"/>
      <c r="Q11" s="1"/>
      <c r="R11" s="102">
        <f t="shared" si="0"/>
        <v>40.4</v>
      </c>
      <c r="S11" s="39">
        <f t="shared" si="1"/>
        <v>40.5</v>
      </c>
      <c r="T11" s="176">
        <f t="shared" si="2"/>
        <v>42</v>
      </c>
      <c r="U11" s="177" t="str">
        <f t="shared" si="3"/>
        <v> </v>
      </c>
      <c r="V11" s="178" t="str">
        <f t="shared" si="7"/>
        <v> </v>
      </c>
      <c r="W11" s="179" t="str">
        <f t="shared" si="8"/>
        <v> </v>
      </c>
      <c r="X11" s="180">
        <f t="shared" si="4"/>
        <v>5</v>
      </c>
      <c r="Y11" s="181">
        <f t="shared" si="9"/>
        <v>40.5</v>
      </c>
      <c r="Z11" s="182">
        <f t="shared" si="5"/>
        <v>40.5</v>
      </c>
      <c r="AA11" s="183">
        <f t="shared" si="6"/>
      </c>
      <c r="AB11" s="1"/>
      <c r="AC11" s="1"/>
      <c r="AD11" s="1"/>
      <c r="AE11" s="1"/>
      <c r="AF11" s="1"/>
    </row>
    <row r="12" spans="1:32" ht="12.75">
      <c r="A12" s="216" t="s">
        <v>354</v>
      </c>
      <c r="B12" s="217" t="s">
        <v>131</v>
      </c>
      <c r="C12" s="222">
        <v>55</v>
      </c>
      <c r="D12" s="222"/>
      <c r="E12" s="222">
        <v>39</v>
      </c>
      <c r="F12" s="222"/>
      <c r="G12" s="222"/>
      <c r="H12" s="222">
        <v>44</v>
      </c>
      <c r="I12" s="222"/>
      <c r="J12" s="222"/>
      <c r="K12" s="222"/>
      <c r="L12" s="222"/>
      <c r="M12" s="222"/>
      <c r="N12" s="222"/>
      <c r="O12" s="222"/>
      <c r="P12" s="222"/>
      <c r="Q12" s="1"/>
      <c r="R12" s="102">
        <f t="shared" si="0"/>
        <v>46</v>
      </c>
      <c r="S12" s="39">
        <f t="shared" si="1"/>
        <v>43.5</v>
      </c>
      <c r="T12" s="176">
        <f t="shared" si="2"/>
        <v>55</v>
      </c>
      <c r="U12" s="177" t="str">
        <f t="shared" si="3"/>
        <v> </v>
      </c>
      <c r="V12" s="178" t="str">
        <f t="shared" si="7"/>
        <v> </v>
      </c>
      <c r="W12" s="179" t="str">
        <f t="shared" si="8"/>
        <v> </v>
      </c>
      <c r="X12" s="180">
        <f t="shared" si="4"/>
        <v>3</v>
      </c>
      <c r="Y12" s="181">
        <f t="shared" si="9"/>
      </c>
      <c r="Z12" s="182">
        <f t="shared" si="5"/>
      </c>
      <c r="AA12" s="183">
        <f t="shared" si="6"/>
      </c>
      <c r="AB12" s="1"/>
      <c r="AC12" s="1"/>
      <c r="AD12" s="1"/>
      <c r="AE12" s="1"/>
      <c r="AF12" s="1"/>
    </row>
    <row r="13" spans="1:32" ht="12.75">
      <c r="A13" s="218" t="s">
        <v>362</v>
      </c>
      <c r="B13" s="215" t="s">
        <v>131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1"/>
      <c r="R13" s="102">
        <f t="shared" si="0"/>
      </c>
      <c r="S13" s="39">
        <f t="shared" si="1"/>
      </c>
      <c r="T13" s="176">
        <f t="shared" si="2"/>
      </c>
      <c r="U13" s="177">
        <f t="shared" si="3"/>
      </c>
      <c r="V13" s="178" t="str">
        <f t="shared" si="7"/>
        <v> </v>
      </c>
      <c r="W13" s="179" t="str">
        <f t="shared" si="8"/>
        <v> </v>
      </c>
      <c r="X13" s="180">
        <f t="shared" si="4"/>
      </c>
      <c r="Y13" s="181">
        <f t="shared" si="9"/>
      </c>
      <c r="Z13" s="182">
        <f t="shared" si="5"/>
      </c>
      <c r="AA13" s="183">
        <f t="shared" si="6"/>
      </c>
      <c r="AB13" s="1"/>
      <c r="AC13" s="1"/>
      <c r="AD13" s="1"/>
      <c r="AE13" s="1"/>
      <c r="AF13" s="1"/>
    </row>
    <row r="14" spans="1:32" ht="12.75">
      <c r="A14" s="216" t="s">
        <v>371</v>
      </c>
      <c r="B14" s="217" t="s">
        <v>131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1"/>
      <c r="R14" s="102">
        <f t="shared" si="0"/>
      </c>
      <c r="S14" s="39">
        <f t="shared" si="1"/>
      </c>
      <c r="T14" s="176">
        <f t="shared" si="2"/>
      </c>
      <c r="U14" s="177">
        <f t="shared" si="3"/>
      </c>
      <c r="V14" s="178" t="str">
        <f t="shared" si="7"/>
        <v> </v>
      </c>
      <c r="W14" s="179" t="str">
        <f t="shared" si="8"/>
        <v> </v>
      </c>
      <c r="X14" s="180">
        <f t="shared" si="4"/>
      </c>
      <c r="Y14" s="181">
        <f t="shared" si="9"/>
      </c>
      <c r="Z14" s="182">
        <f t="shared" si="5"/>
      </c>
      <c r="AA14" s="183">
        <f t="shared" si="6"/>
      </c>
      <c r="AB14" s="1"/>
      <c r="AC14" s="1"/>
      <c r="AD14" s="1"/>
      <c r="AE14" s="1"/>
      <c r="AF14" s="1"/>
    </row>
    <row r="15" spans="1:32" ht="12.75">
      <c r="A15" s="218" t="s">
        <v>363</v>
      </c>
      <c r="B15" s="215" t="s">
        <v>131</v>
      </c>
      <c r="C15" s="222">
        <v>34</v>
      </c>
      <c r="D15" s="222">
        <v>38</v>
      </c>
      <c r="E15" s="222">
        <v>34</v>
      </c>
      <c r="F15" s="222">
        <v>50</v>
      </c>
      <c r="G15" s="222">
        <v>44</v>
      </c>
      <c r="H15" s="222"/>
      <c r="I15" s="222">
        <v>41</v>
      </c>
      <c r="J15" s="222">
        <v>36</v>
      </c>
      <c r="K15" s="222"/>
      <c r="L15" s="222"/>
      <c r="M15" s="222"/>
      <c r="N15" s="222"/>
      <c r="O15" s="222"/>
      <c r="P15" s="222"/>
      <c r="Q15" s="1"/>
      <c r="R15" s="102">
        <f t="shared" si="0"/>
        <v>39.57142857142857</v>
      </c>
      <c r="S15" s="39">
        <f t="shared" si="1"/>
        <v>39.6875</v>
      </c>
      <c r="T15" s="176">
        <f t="shared" si="2"/>
        <v>50</v>
      </c>
      <c r="U15" s="177" t="str">
        <f t="shared" si="3"/>
        <v> </v>
      </c>
      <c r="V15" s="178">
        <f t="shared" si="7"/>
        <v>39.57142857142857</v>
      </c>
      <c r="W15" s="179" t="str">
        <f t="shared" si="8"/>
        <v> </v>
      </c>
      <c r="X15" s="180">
        <f t="shared" si="4"/>
        <v>7</v>
      </c>
      <c r="Y15" s="181">
        <f t="shared" si="9"/>
        <v>39.6875</v>
      </c>
      <c r="Z15" s="182">
        <f t="shared" si="5"/>
        <v>39.6875</v>
      </c>
      <c r="AA15" s="183">
        <f t="shared" si="6"/>
      </c>
      <c r="AB15" s="1"/>
      <c r="AC15" s="1"/>
      <c r="AD15" s="1"/>
      <c r="AE15" s="1"/>
      <c r="AF15" s="1"/>
    </row>
    <row r="16" spans="1:32" ht="12.75">
      <c r="A16" s="216" t="s">
        <v>368</v>
      </c>
      <c r="B16" s="217" t="s">
        <v>131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"/>
      <c r="R16" s="102">
        <f t="shared" si="0"/>
      </c>
      <c r="S16" s="39">
        <f t="shared" si="1"/>
      </c>
      <c r="T16" s="176">
        <f t="shared" si="2"/>
      </c>
      <c r="U16" s="177">
        <f t="shared" si="3"/>
      </c>
      <c r="V16" s="178" t="str">
        <f t="shared" si="7"/>
        <v> </v>
      </c>
      <c r="W16" s="179" t="str">
        <f t="shared" si="8"/>
        <v> </v>
      </c>
      <c r="X16" s="180">
        <f t="shared" si="4"/>
      </c>
      <c r="Y16" s="181">
        <f t="shared" si="9"/>
      </c>
      <c r="Z16" s="182">
        <f t="shared" si="5"/>
      </c>
      <c r="AA16" s="183">
        <f t="shared" si="6"/>
      </c>
      <c r="AB16" s="1"/>
      <c r="AC16" s="1"/>
      <c r="AD16" s="1"/>
      <c r="AE16" s="1"/>
      <c r="AF16" s="1"/>
    </row>
    <row r="17" spans="1:32" ht="12.75">
      <c r="A17" s="218" t="s">
        <v>364</v>
      </c>
      <c r="B17" s="215" t="s">
        <v>131</v>
      </c>
      <c r="C17" s="222">
        <v>30</v>
      </c>
      <c r="D17" s="222"/>
      <c r="E17" s="222"/>
      <c r="F17" s="222"/>
      <c r="G17" s="222"/>
      <c r="H17" s="222">
        <v>32</v>
      </c>
      <c r="I17" s="222"/>
      <c r="J17" s="222"/>
      <c r="K17" s="222"/>
      <c r="L17" s="222"/>
      <c r="M17" s="222"/>
      <c r="N17" s="222"/>
      <c r="O17" s="222"/>
      <c r="P17" s="222"/>
      <c r="Q17" s="1"/>
      <c r="R17" s="102">
        <f t="shared" si="0"/>
        <v>31</v>
      </c>
      <c r="S17" s="39">
        <f t="shared" si="1"/>
        <v>34</v>
      </c>
      <c r="T17" s="176">
        <f t="shared" si="2"/>
        <v>32</v>
      </c>
      <c r="U17" s="177" t="str">
        <f t="shared" si="3"/>
        <v> </v>
      </c>
      <c r="V17" s="178" t="str">
        <f t="shared" si="7"/>
        <v> </v>
      </c>
      <c r="W17" s="179" t="str">
        <f t="shared" si="8"/>
        <v> </v>
      </c>
      <c r="X17" s="180">
        <f t="shared" si="4"/>
        <v>2</v>
      </c>
      <c r="Y17" s="181">
        <f t="shared" si="9"/>
      </c>
      <c r="Z17" s="182">
        <f t="shared" si="5"/>
      </c>
      <c r="AA17" s="183">
        <f t="shared" si="6"/>
      </c>
      <c r="AB17" s="1"/>
      <c r="AC17" s="1"/>
      <c r="AD17" s="1"/>
      <c r="AE17" s="1"/>
      <c r="AF17" s="1"/>
    </row>
    <row r="18" spans="1:32" ht="12.75">
      <c r="A18" s="218" t="s">
        <v>365</v>
      </c>
      <c r="B18" s="215" t="s">
        <v>131</v>
      </c>
      <c r="C18" s="222"/>
      <c r="D18" s="222"/>
      <c r="E18" s="222"/>
      <c r="F18" s="222"/>
      <c r="G18" s="222"/>
      <c r="H18" s="222">
        <v>37</v>
      </c>
      <c r="I18" s="222"/>
      <c r="J18" s="222"/>
      <c r="K18" s="222">
        <v>39</v>
      </c>
      <c r="L18" s="222"/>
      <c r="M18" s="222"/>
      <c r="N18" s="222"/>
      <c r="O18" s="222"/>
      <c r="P18" s="222"/>
      <c r="Q18" s="1"/>
      <c r="R18" s="102">
        <f t="shared" si="0"/>
        <v>38</v>
      </c>
      <c r="S18" s="39">
        <f t="shared" si="1"/>
        <v>40.4</v>
      </c>
      <c r="T18" s="176">
        <f t="shared" si="2"/>
        <v>39</v>
      </c>
      <c r="U18" s="177" t="str">
        <f t="shared" si="3"/>
        <v> </v>
      </c>
      <c r="V18" s="178" t="str">
        <f t="shared" si="7"/>
        <v> </v>
      </c>
      <c r="W18" s="179" t="str">
        <f t="shared" si="8"/>
        <v> </v>
      </c>
      <c r="X18" s="180">
        <f t="shared" si="4"/>
        <v>2</v>
      </c>
      <c r="Y18" s="181">
        <f t="shared" si="9"/>
      </c>
      <c r="Z18" s="182">
        <f t="shared" si="5"/>
      </c>
      <c r="AA18" s="183">
        <f t="shared" si="6"/>
      </c>
      <c r="AB18" s="1"/>
      <c r="AC18" s="1"/>
      <c r="AD18" s="1"/>
      <c r="AE18" s="1"/>
      <c r="AF18" s="1"/>
    </row>
    <row r="19" spans="1:32" ht="12.75">
      <c r="A19" s="218" t="s">
        <v>366</v>
      </c>
      <c r="B19" s="215" t="s">
        <v>131</v>
      </c>
      <c r="C19" s="222">
        <v>50</v>
      </c>
      <c r="D19" s="222">
        <v>37</v>
      </c>
      <c r="E19" s="222">
        <v>36</v>
      </c>
      <c r="F19" s="222">
        <v>48</v>
      </c>
      <c r="G19" s="222">
        <v>42</v>
      </c>
      <c r="H19" s="222">
        <v>43</v>
      </c>
      <c r="I19" s="222">
        <v>37</v>
      </c>
      <c r="J19" s="222">
        <v>45</v>
      </c>
      <c r="K19" s="222">
        <v>43</v>
      </c>
      <c r="L19" s="222"/>
      <c r="M19" s="222"/>
      <c r="N19" s="222"/>
      <c r="O19" s="222"/>
      <c r="P19" s="222"/>
      <c r="Q19" s="1"/>
      <c r="R19" s="102">
        <f t="shared" si="0"/>
        <v>42.333333333333336</v>
      </c>
      <c r="S19" s="39">
        <f t="shared" si="1"/>
        <v>41.705882352941174</v>
      </c>
      <c r="T19" s="176">
        <f t="shared" si="2"/>
        <v>50</v>
      </c>
      <c r="U19" s="177" t="str">
        <f t="shared" si="3"/>
        <v> </v>
      </c>
      <c r="V19" s="178">
        <f t="shared" si="7"/>
        <v>42.333333333333336</v>
      </c>
      <c r="W19" s="179" t="str">
        <f t="shared" si="8"/>
        <v> </v>
      </c>
      <c r="X19" s="180">
        <f t="shared" si="4"/>
        <v>9</v>
      </c>
      <c r="Y19" s="181">
        <f t="shared" si="9"/>
        <v>41.705882352941174</v>
      </c>
      <c r="Z19" s="182">
        <f t="shared" si="5"/>
        <v>41.705882352941174</v>
      </c>
      <c r="AA19" s="183">
        <f t="shared" si="6"/>
      </c>
      <c r="AB19" s="1"/>
      <c r="AC19" s="1"/>
      <c r="AD19" s="1"/>
      <c r="AE19" s="1"/>
      <c r="AF19" s="1"/>
    </row>
    <row r="20" spans="1:32" ht="12.75">
      <c r="A20" s="214" t="s">
        <v>369</v>
      </c>
      <c r="B20" s="215" t="s">
        <v>131</v>
      </c>
      <c r="C20" s="222">
        <v>39</v>
      </c>
      <c r="D20" s="222">
        <v>42</v>
      </c>
      <c r="E20" s="222"/>
      <c r="F20" s="222">
        <v>35</v>
      </c>
      <c r="G20" s="222">
        <v>34</v>
      </c>
      <c r="H20" s="222">
        <v>43</v>
      </c>
      <c r="I20" s="222">
        <v>41</v>
      </c>
      <c r="J20" s="222">
        <v>37</v>
      </c>
      <c r="K20" s="222">
        <v>40</v>
      </c>
      <c r="L20" s="222"/>
      <c r="M20" s="222"/>
      <c r="N20" s="222"/>
      <c r="O20" s="222"/>
      <c r="P20" s="222"/>
      <c r="Q20" s="1"/>
      <c r="R20" s="102">
        <f>IF((COUNT(C20:P20))&lt;1,"",(AVERAGE(C20:P20)))</f>
        <v>38.875</v>
      </c>
      <c r="S20" s="39">
        <f t="shared" si="1"/>
        <v>38.5</v>
      </c>
      <c r="T20" s="176">
        <f>IF((COUNT(C20:P20))&lt;1,"",IF(B20="F"," ",MAX(C20:P20)))</f>
        <v>43</v>
      </c>
      <c r="U20" s="177" t="str">
        <f>IF((COUNT(C20:P20))&lt;1,"",IF(B20="F",MAX(C20:P20)," "))</f>
        <v> </v>
      </c>
      <c r="V20" s="178">
        <f t="shared" si="7"/>
        <v>38.875</v>
      </c>
      <c r="W20" s="179" t="str">
        <f t="shared" si="8"/>
        <v> </v>
      </c>
      <c r="X20" s="180">
        <f>IF((COUNT(C20:P20))&lt;1,"",(COUNT(C20:P20)))</f>
        <v>8</v>
      </c>
      <c r="Y20" s="181">
        <f t="shared" si="9"/>
        <v>38.5</v>
      </c>
      <c r="Z20" s="182">
        <f>IF(B20="F","",Y20)</f>
        <v>38.5</v>
      </c>
      <c r="AA20" s="183">
        <f>IF(B20="F",Y20,"")</f>
      </c>
      <c r="AB20" s="1"/>
      <c r="AC20" s="1"/>
      <c r="AD20" s="1"/>
      <c r="AE20" s="1"/>
      <c r="AF20" s="1"/>
    </row>
    <row r="21" spans="1:32" ht="12.75">
      <c r="A21" s="214" t="s">
        <v>370</v>
      </c>
      <c r="B21" s="215" t="s">
        <v>131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1"/>
      <c r="R21" s="102">
        <f t="shared" si="0"/>
      </c>
      <c r="S21" s="39">
        <f t="shared" si="1"/>
      </c>
      <c r="T21" s="176">
        <f t="shared" si="2"/>
      </c>
      <c r="U21" s="177">
        <f t="shared" si="3"/>
      </c>
      <c r="V21" s="178" t="str">
        <f t="shared" si="7"/>
        <v> </v>
      </c>
      <c r="W21" s="179" t="str">
        <f t="shared" si="8"/>
        <v> </v>
      </c>
      <c r="X21" s="180">
        <f t="shared" si="4"/>
      </c>
      <c r="Y21" s="181">
        <f t="shared" si="9"/>
      </c>
      <c r="Z21" s="182">
        <f t="shared" si="5"/>
      </c>
      <c r="AA21" s="183">
        <f t="shared" si="6"/>
      </c>
      <c r="AB21" s="1"/>
      <c r="AC21" s="1"/>
      <c r="AD21" s="1"/>
      <c r="AE21" s="1"/>
      <c r="AF21" s="1"/>
    </row>
    <row r="22" spans="1:32" ht="12.75">
      <c r="A22" s="216" t="s">
        <v>373</v>
      </c>
      <c r="B22" s="217" t="s">
        <v>131</v>
      </c>
      <c r="C22" s="222"/>
      <c r="D22" s="222">
        <v>33</v>
      </c>
      <c r="E22" s="222"/>
      <c r="F22" s="222"/>
      <c r="G22" s="222">
        <v>47</v>
      </c>
      <c r="H22" s="222">
        <v>42</v>
      </c>
      <c r="I22" s="222">
        <v>37</v>
      </c>
      <c r="J22" s="222">
        <v>36</v>
      </c>
      <c r="K22" s="222"/>
      <c r="L22" s="222"/>
      <c r="M22" s="222"/>
      <c r="N22" s="222"/>
      <c r="O22" s="222"/>
      <c r="P22" s="222"/>
      <c r="Q22" s="1"/>
      <c r="R22" s="102">
        <f t="shared" si="0"/>
        <v>39</v>
      </c>
      <c r="S22" s="39">
        <f t="shared" si="1"/>
        <v>37.72727272727273</v>
      </c>
      <c r="T22" s="176">
        <f t="shared" si="2"/>
        <v>47</v>
      </c>
      <c r="U22" s="177" t="str">
        <f t="shared" si="3"/>
        <v> </v>
      </c>
      <c r="V22" s="178" t="str">
        <f t="shared" si="7"/>
        <v> </v>
      </c>
      <c r="W22" s="179" t="str">
        <f t="shared" si="8"/>
        <v> </v>
      </c>
      <c r="X22" s="180">
        <f t="shared" si="4"/>
        <v>5</v>
      </c>
      <c r="Y22" s="181">
        <f t="shared" si="9"/>
        <v>37.72727272727273</v>
      </c>
      <c r="Z22" s="182">
        <f t="shared" si="5"/>
        <v>37.72727272727273</v>
      </c>
      <c r="AA22" s="183">
        <f t="shared" si="6"/>
      </c>
      <c r="AB22" s="1"/>
      <c r="AC22" s="1"/>
      <c r="AD22" s="1"/>
      <c r="AE22" s="1"/>
      <c r="AF22" s="1"/>
    </row>
    <row r="23" spans="1:32" ht="12.75">
      <c r="A23" s="218" t="s">
        <v>356</v>
      </c>
      <c r="B23" s="215" t="s">
        <v>131</v>
      </c>
      <c r="C23" s="222">
        <v>35</v>
      </c>
      <c r="D23" s="222"/>
      <c r="E23" s="222">
        <v>41</v>
      </c>
      <c r="F23" s="222">
        <v>37</v>
      </c>
      <c r="G23" s="222">
        <v>34</v>
      </c>
      <c r="H23" s="222"/>
      <c r="I23" s="222">
        <v>41</v>
      </c>
      <c r="J23" s="222">
        <v>48</v>
      </c>
      <c r="K23" s="222">
        <v>41</v>
      </c>
      <c r="L23" s="222"/>
      <c r="M23" s="222"/>
      <c r="N23" s="222"/>
      <c r="O23" s="222"/>
      <c r="P23" s="222"/>
      <c r="Q23" s="1"/>
      <c r="R23" s="102">
        <f t="shared" si="0"/>
        <v>39.57142857142857</v>
      </c>
      <c r="S23" s="39">
        <f t="shared" si="1"/>
        <v>39.714285714285715</v>
      </c>
      <c r="T23" s="176">
        <f t="shared" si="2"/>
        <v>48</v>
      </c>
      <c r="U23" s="177" t="str">
        <f t="shared" si="3"/>
        <v> </v>
      </c>
      <c r="V23" s="178">
        <f t="shared" si="7"/>
        <v>39.57142857142857</v>
      </c>
      <c r="W23" s="179" t="str">
        <f t="shared" si="8"/>
        <v> </v>
      </c>
      <c r="X23" s="180">
        <f t="shared" si="4"/>
        <v>7</v>
      </c>
      <c r="Y23" s="181">
        <f t="shared" si="9"/>
        <v>39.714285714285715</v>
      </c>
      <c r="Z23" s="182">
        <f t="shared" si="5"/>
        <v>39.714285714285715</v>
      </c>
      <c r="AA23" s="183">
        <f t="shared" si="6"/>
      </c>
      <c r="AB23" s="1"/>
      <c r="AC23" s="1"/>
      <c r="AD23" s="1"/>
      <c r="AE23" s="1"/>
      <c r="AF23" s="1"/>
    </row>
    <row r="24" spans="1:32" ht="12.75">
      <c r="A24" s="216" t="s">
        <v>353</v>
      </c>
      <c r="B24" s="217" t="s">
        <v>131</v>
      </c>
      <c r="C24" s="222"/>
      <c r="D24" s="222">
        <v>44</v>
      </c>
      <c r="E24" s="222">
        <v>40</v>
      </c>
      <c r="F24" s="222">
        <v>34</v>
      </c>
      <c r="G24" s="222">
        <v>40</v>
      </c>
      <c r="H24" s="222">
        <v>31</v>
      </c>
      <c r="I24" s="222">
        <v>34</v>
      </c>
      <c r="J24" s="222">
        <v>43</v>
      </c>
      <c r="K24" s="222">
        <v>35</v>
      </c>
      <c r="L24" s="222"/>
      <c r="M24" s="222"/>
      <c r="N24" s="222"/>
      <c r="O24" s="222"/>
      <c r="P24" s="222"/>
      <c r="Q24" s="1"/>
      <c r="R24" s="102">
        <f t="shared" si="0"/>
        <v>37.625</v>
      </c>
      <c r="S24" s="39">
        <f t="shared" si="1"/>
        <v>39</v>
      </c>
      <c r="T24" s="176">
        <f t="shared" si="2"/>
        <v>44</v>
      </c>
      <c r="U24" s="177" t="str">
        <f t="shared" si="3"/>
        <v> </v>
      </c>
      <c r="V24" s="178">
        <f t="shared" si="7"/>
        <v>37.625</v>
      </c>
      <c r="W24" s="179" t="str">
        <f t="shared" si="8"/>
        <v> </v>
      </c>
      <c r="X24" s="180">
        <f t="shared" si="4"/>
        <v>8</v>
      </c>
      <c r="Y24" s="181">
        <f t="shared" si="9"/>
        <v>39</v>
      </c>
      <c r="Z24" s="182">
        <f t="shared" si="5"/>
        <v>39</v>
      </c>
      <c r="AA24" s="183">
        <f t="shared" si="6"/>
      </c>
      <c r="AB24" s="1"/>
      <c r="AC24" s="1"/>
      <c r="AD24" s="1"/>
      <c r="AE24" s="1"/>
      <c r="AF24" s="1"/>
    </row>
    <row r="25" spans="1:32" ht="12.75">
      <c r="A25" s="218" t="s">
        <v>355</v>
      </c>
      <c r="B25" s="215" t="s">
        <v>131</v>
      </c>
      <c r="C25" s="222">
        <v>38</v>
      </c>
      <c r="D25" s="222">
        <v>37</v>
      </c>
      <c r="E25" s="222"/>
      <c r="F25" s="222"/>
      <c r="G25" s="222">
        <v>40</v>
      </c>
      <c r="H25" s="222"/>
      <c r="I25" s="222"/>
      <c r="J25" s="222"/>
      <c r="K25" s="222">
        <v>36</v>
      </c>
      <c r="L25" s="222"/>
      <c r="M25" s="222"/>
      <c r="N25" s="222"/>
      <c r="O25" s="222"/>
      <c r="P25" s="222"/>
      <c r="Q25" s="1"/>
      <c r="R25" s="102">
        <f t="shared" si="0"/>
        <v>37.75</v>
      </c>
      <c r="S25" s="39">
        <f t="shared" si="1"/>
        <v>39.42857142857143</v>
      </c>
      <c r="T25" s="176">
        <f t="shared" si="2"/>
        <v>40</v>
      </c>
      <c r="U25" s="177" t="str">
        <f t="shared" si="3"/>
        <v> </v>
      </c>
      <c r="V25" s="178" t="str">
        <f t="shared" si="7"/>
        <v> </v>
      </c>
      <c r="W25" s="179" t="str">
        <f t="shared" si="8"/>
        <v> </v>
      </c>
      <c r="X25" s="180">
        <f t="shared" si="4"/>
        <v>4</v>
      </c>
      <c r="Y25" s="181">
        <f t="shared" si="9"/>
        <v>39.42857142857143</v>
      </c>
      <c r="Z25" s="182">
        <f t="shared" si="5"/>
        <v>39.42857142857143</v>
      </c>
      <c r="AA25" s="183">
        <f t="shared" si="6"/>
      </c>
      <c r="AB25" s="1"/>
      <c r="AC25" s="1"/>
      <c r="AD25" s="1"/>
      <c r="AE25" s="1"/>
      <c r="AF25" s="1"/>
    </row>
    <row r="26" spans="1:32" ht="12.75">
      <c r="A26" s="121" t="s">
        <v>406</v>
      </c>
      <c r="B26" s="122" t="s">
        <v>131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1"/>
      <c r="R26" s="102">
        <f t="shared" si="0"/>
      </c>
      <c r="S26" s="39">
        <f t="shared" si="1"/>
        <v>28</v>
      </c>
      <c r="T26" s="176">
        <f t="shared" si="2"/>
      </c>
      <c r="U26" s="177">
        <f t="shared" si="3"/>
      </c>
      <c r="V26" s="178" t="str">
        <f t="shared" si="7"/>
        <v> </v>
      </c>
      <c r="W26" s="179" t="str">
        <f t="shared" si="8"/>
        <v> </v>
      </c>
      <c r="X26" s="180">
        <f t="shared" si="4"/>
      </c>
      <c r="Y26" s="181">
        <f t="shared" si="9"/>
      </c>
      <c r="Z26" s="182">
        <f t="shared" si="5"/>
      </c>
      <c r="AA26" s="183">
        <f t="shared" si="6"/>
      </c>
      <c r="AB26" s="1"/>
      <c r="AC26" s="1"/>
      <c r="AD26" s="1"/>
      <c r="AE26" s="1"/>
      <c r="AF26" s="1"/>
    </row>
    <row r="27" spans="1:32" ht="13.5" thickBot="1">
      <c r="A27" s="133" t="s">
        <v>367</v>
      </c>
      <c r="B27" s="122" t="s">
        <v>131</v>
      </c>
      <c r="C27" s="222"/>
      <c r="D27" s="222"/>
      <c r="E27" s="222">
        <v>39</v>
      </c>
      <c r="F27" s="222">
        <v>40</v>
      </c>
      <c r="G27" s="222"/>
      <c r="H27" s="222"/>
      <c r="I27" s="222"/>
      <c r="J27" s="222">
        <v>43</v>
      </c>
      <c r="K27" s="222"/>
      <c r="L27" s="222"/>
      <c r="M27" s="222"/>
      <c r="N27" s="222"/>
      <c r="O27" s="222"/>
      <c r="P27" s="222"/>
      <c r="Q27" s="1"/>
      <c r="R27" s="102">
        <f t="shared" si="0"/>
        <v>40.666666666666664</v>
      </c>
      <c r="S27" s="39">
        <f>IF((COUNT(C27:P27,C78:P78))&lt;1,"",(AVERAGE(C27:P27,C78:P78)))</f>
        <v>37.5</v>
      </c>
      <c r="T27" s="176">
        <f t="shared" si="2"/>
        <v>43</v>
      </c>
      <c r="U27" s="177" t="str">
        <f t="shared" si="3"/>
        <v> </v>
      </c>
      <c r="V27" s="178" t="str">
        <f t="shared" si="7"/>
        <v> </v>
      </c>
      <c r="W27" s="179" t="str">
        <f t="shared" si="8"/>
        <v> </v>
      </c>
      <c r="X27" s="180">
        <f t="shared" si="4"/>
        <v>3</v>
      </c>
      <c r="Y27" s="181">
        <f t="shared" si="9"/>
        <v>40.44444444444444</v>
      </c>
      <c r="Z27" s="182">
        <f t="shared" si="5"/>
        <v>40.44444444444444</v>
      </c>
      <c r="AA27" s="183">
        <f t="shared" si="6"/>
      </c>
      <c r="AB27" s="1"/>
      <c r="AC27" s="1"/>
      <c r="AD27" s="1"/>
      <c r="AE27" s="1"/>
      <c r="AF27" s="1"/>
    </row>
    <row r="28" spans="1:32" ht="12.75" hidden="1">
      <c r="A28" s="17"/>
      <c r="B28" s="13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1"/>
      <c r="R28" s="102">
        <f t="shared" si="0"/>
      </c>
      <c r="S28" s="39">
        <f>IF((COUNT(C28:P28,C79:P79))&lt;1,"",(AVERAGE(C28:P28,C79:P79)))</f>
        <v>40.333333333333336</v>
      </c>
      <c r="T28" s="176">
        <f t="shared" si="2"/>
      </c>
      <c r="U28" s="177">
        <f t="shared" si="3"/>
      </c>
      <c r="V28" s="178" t="str">
        <f t="shared" si="7"/>
        <v> </v>
      </c>
      <c r="W28" s="179" t="str">
        <f t="shared" si="8"/>
        <v> </v>
      </c>
      <c r="X28" s="180">
        <f t="shared" si="4"/>
      </c>
      <c r="Y28" s="181">
        <f t="shared" si="9"/>
      </c>
      <c r="Z28" s="182">
        <f t="shared" si="5"/>
      </c>
      <c r="AA28" s="183">
        <f t="shared" si="6"/>
      </c>
      <c r="AB28" s="1"/>
      <c r="AC28" s="1"/>
      <c r="AD28" s="1"/>
      <c r="AE28" s="1"/>
      <c r="AF28" s="1"/>
    </row>
    <row r="29" spans="1:32" ht="12.75" hidden="1">
      <c r="A29" s="17"/>
      <c r="B29" s="13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"/>
      <c r="R29" s="102">
        <f t="shared" si="0"/>
      </c>
      <c r="S29" s="39">
        <f>IF((COUNT(C29:P29,C80:P80))&lt;1,"",(AVERAGE(C29:P29,C80:P80)))</f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>
        <f t="shared" si="4"/>
      </c>
      <c r="Y29" s="181">
        <f t="shared" si="9"/>
      </c>
      <c r="Z29" s="182">
        <f t="shared" si="5"/>
      </c>
      <c r="AA29" s="183">
        <f t="shared" si="6"/>
      </c>
      <c r="AB29" s="1"/>
      <c r="AC29" s="1"/>
      <c r="AD29" s="1"/>
      <c r="AE29" s="1"/>
      <c r="AF29" s="1"/>
    </row>
    <row r="30" spans="1:32" ht="12.75" hidden="1">
      <c r="A30" s="17"/>
      <c r="B30" s="13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1"/>
      <c r="R30" s="102">
        <f t="shared" si="0"/>
      </c>
      <c r="S30" s="39">
        <f>IF((COUNT(C30:P30,C81:P81))&lt;1,"",(AVERAGE(C30:P30,C81:P81)))</f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2">
        <f t="shared" si="5"/>
      </c>
      <c r="AA30" s="183">
        <f t="shared" si="6"/>
      </c>
      <c r="AB30" s="1"/>
      <c r="AC30" s="1"/>
      <c r="AD30" s="1"/>
      <c r="AE30" s="1"/>
      <c r="AF30" s="1"/>
    </row>
    <row r="31" spans="1:32" ht="12.75" hidden="1">
      <c r="A31" s="17"/>
      <c r="B31" s="13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"/>
      <c r="R31" s="102">
        <f t="shared" si="0"/>
      </c>
      <c r="S31" s="39">
        <f aca="true" t="shared" si="10" ref="S31:S42">IF((COUNT(C31:P31,C84:P84))&lt;1,"",(AVERAGE(C31:P31,C84:P84)))</f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2">
        <f t="shared" si="5"/>
      </c>
      <c r="AA31" s="183">
        <f t="shared" si="6"/>
      </c>
      <c r="AB31" s="1"/>
      <c r="AC31" s="1"/>
      <c r="AD31" s="1"/>
      <c r="AE31" s="1"/>
      <c r="AF31" s="1"/>
    </row>
    <row r="32" spans="1:32" ht="12.75" hidden="1">
      <c r="A32" s="17"/>
      <c r="B32" s="13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"/>
      <c r="R32" s="102">
        <f t="shared" si="0"/>
      </c>
      <c r="S32" s="39">
        <f t="shared" si="10"/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2">
        <f t="shared" si="5"/>
      </c>
      <c r="AA32" s="183">
        <f t="shared" si="6"/>
      </c>
      <c r="AB32" s="1"/>
      <c r="AC32" s="1"/>
      <c r="AD32" s="1"/>
      <c r="AE32" s="1"/>
      <c r="AF32" s="1"/>
    </row>
    <row r="33" spans="1:32" ht="12.75" hidden="1">
      <c r="A33" s="17"/>
      <c r="B33" s="1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1"/>
      <c r="R33" s="102">
        <f t="shared" si="0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2">
        <f t="shared" si="5"/>
      </c>
      <c r="AA33" s="183">
        <f t="shared" si="6"/>
      </c>
      <c r="AB33" s="1"/>
      <c r="AC33" s="1"/>
      <c r="AD33" s="1"/>
      <c r="AE33" s="1"/>
      <c r="AF33" s="1"/>
    </row>
    <row r="34" spans="1:32" ht="12.75" hidden="1">
      <c r="A34" s="17"/>
      <c r="B34" s="13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1"/>
      <c r="R34" s="102">
        <f t="shared" si="0"/>
      </c>
      <c r="S34" s="39">
        <f t="shared" si="10"/>
      </c>
      <c r="T34" s="176">
        <f t="shared" si="2"/>
      </c>
      <c r="U34" s="177">
        <f t="shared" si="3"/>
      </c>
      <c r="V34" s="178" t="str">
        <f t="shared" si="7"/>
        <v> </v>
      </c>
      <c r="W34" s="179" t="str">
        <f t="shared" si="8"/>
        <v> </v>
      </c>
      <c r="X34" s="180">
        <f t="shared" si="4"/>
      </c>
      <c r="Y34" s="181">
        <f t="shared" si="9"/>
      </c>
      <c r="Z34" s="182">
        <f t="shared" si="5"/>
      </c>
      <c r="AA34" s="183">
        <f t="shared" si="6"/>
      </c>
      <c r="AB34" s="1"/>
      <c r="AC34" s="1"/>
      <c r="AD34" s="1"/>
      <c r="AE34" s="1"/>
      <c r="AF34" s="1"/>
    </row>
    <row r="35" spans="1:32" ht="12.75" hidden="1">
      <c r="A35" s="17"/>
      <c r="B35" s="13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1"/>
      <c r="R35" s="102">
        <f t="shared" si="0"/>
      </c>
      <c r="S35" s="39">
        <f t="shared" si="10"/>
      </c>
      <c r="T35" s="176">
        <f t="shared" si="2"/>
      </c>
      <c r="U35" s="177">
        <f t="shared" si="3"/>
      </c>
      <c r="V35" s="178" t="str">
        <f t="shared" si="7"/>
        <v> </v>
      </c>
      <c r="W35" s="179" t="str">
        <f t="shared" si="8"/>
        <v> </v>
      </c>
      <c r="X35" s="180">
        <f t="shared" si="4"/>
      </c>
      <c r="Y35" s="181">
        <f t="shared" si="9"/>
      </c>
      <c r="Z35" s="182">
        <f t="shared" si="5"/>
      </c>
      <c r="AA35" s="183">
        <f t="shared" si="6"/>
      </c>
      <c r="AB35" s="1"/>
      <c r="AC35" s="1"/>
      <c r="AD35" s="1"/>
      <c r="AE35" s="1"/>
      <c r="AF35" s="1"/>
    </row>
    <row r="36" spans="1:32" ht="12.75" hidden="1">
      <c r="A36" s="17"/>
      <c r="B36" s="13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1"/>
      <c r="R36" s="102">
        <f t="shared" si="0"/>
      </c>
      <c r="S36" s="39">
        <f t="shared" si="10"/>
      </c>
      <c r="T36" s="176">
        <f t="shared" si="2"/>
      </c>
      <c r="U36" s="177">
        <f t="shared" si="3"/>
      </c>
      <c r="V36" s="178" t="str">
        <f t="shared" si="7"/>
        <v> </v>
      </c>
      <c r="W36" s="179" t="str">
        <f t="shared" si="8"/>
        <v> </v>
      </c>
      <c r="X36" s="180">
        <f t="shared" si="4"/>
      </c>
      <c r="Y36" s="181">
        <f t="shared" si="9"/>
      </c>
      <c r="Z36" s="182">
        <f t="shared" si="5"/>
      </c>
      <c r="AA36" s="183">
        <f t="shared" si="6"/>
      </c>
      <c r="AB36" s="1"/>
      <c r="AC36" s="1"/>
      <c r="AD36" s="1"/>
      <c r="AE36" s="1"/>
      <c r="AF36" s="1"/>
    </row>
    <row r="37" spans="1:32" ht="12.75" hidden="1">
      <c r="A37" s="17"/>
      <c r="B37" s="1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1"/>
      <c r="R37" s="102">
        <f t="shared" si="0"/>
      </c>
      <c r="S37" s="39">
        <f t="shared" si="10"/>
      </c>
      <c r="T37" s="176">
        <f t="shared" si="2"/>
      </c>
      <c r="U37" s="177">
        <f t="shared" si="3"/>
      </c>
      <c r="V37" s="178" t="str">
        <f t="shared" si="7"/>
        <v> </v>
      </c>
      <c r="W37" s="179" t="str">
        <f t="shared" si="8"/>
        <v> </v>
      </c>
      <c r="X37" s="180">
        <f t="shared" si="4"/>
      </c>
      <c r="Y37" s="181">
        <f t="shared" si="9"/>
      </c>
      <c r="Z37" s="182">
        <f t="shared" si="5"/>
      </c>
      <c r="AA37" s="183">
        <f t="shared" si="6"/>
      </c>
      <c r="AB37" s="1"/>
      <c r="AC37" s="1"/>
      <c r="AD37" s="1"/>
      <c r="AE37" s="1"/>
      <c r="AF37" s="1"/>
    </row>
    <row r="38" spans="1:32" ht="12.75" hidden="1">
      <c r="A38" s="17"/>
      <c r="B38" s="1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1"/>
      <c r="R38" s="102">
        <f t="shared" si="0"/>
      </c>
      <c r="S38" s="39">
        <f t="shared" si="10"/>
      </c>
      <c r="T38" s="176">
        <f t="shared" si="2"/>
      </c>
      <c r="U38" s="177">
        <f t="shared" si="3"/>
      </c>
      <c r="V38" s="178" t="str">
        <f t="shared" si="7"/>
        <v> </v>
      </c>
      <c r="W38" s="179" t="str">
        <f t="shared" si="8"/>
        <v> </v>
      </c>
      <c r="X38" s="180">
        <f t="shared" si="4"/>
      </c>
      <c r="Y38" s="181">
        <f t="shared" si="9"/>
      </c>
      <c r="Z38" s="182">
        <f t="shared" si="5"/>
      </c>
      <c r="AA38" s="183">
        <f t="shared" si="6"/>
      </c>
      <c r="AB38" s="1"/>
      <c r="AC38" s="1"/>
      <c r="AD38" s="1"/>
      <c r="AE38" s="1"/>
      <c r="AF38" s="1"/>
    </row>
    <row r="39" spans="1:32" ht="12.75" hidden="1">
      <c r="A39" s="17"/>
      <c r="B39" s="13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1"/>
      <c r="R39" s="102">
        <f t="shared" si="0"/>
      </c>
      <c r="S39" s="39">
        <f t="shared" si="10"/>
      </c>
      <c r="T39" s="176">
        <f t="shared" si="2"/>
      </c>
      <c r="U39" s="177">
        <f t="shared" si="3"/>
      </c>
      <c r="V39" s="178" t="str">
        <f t="shared" si="7"/>
        <v> </v>
      </c>
      <c r="W39" s="179" t="str">
        <f t="shared" si="8"/>
        <v> </v>
      </c>
      <c r="X39" s="180">
        <f t="shared" si="4"/>
      </c>
      <c r="Y39" s="181">
        <f t="shared" si="9"/>
      </c>
      <c r="Z39" s="182">
        <f t="shared" si="5"/>
      </c>
      <c r="AA39" s="183">
        <f t="shared" si="6"/>
      </c>
      <c r="AB39" s="1"/>
      <c r="AC39" s="1"/>
      <c r="AD39" s="1"/>
      <c r="AE39" s="1"/>
      <c r="AF39" s="1"/>
    </row>
    <row r="40" spans="1:32" ht="12.75" hidden="1">
      <c r="A40" s="17"/>
      <c r="B40" s="13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1"/>
      <c r="R40" s="102">
        <f t="shared" si="0"/>
      </c>
      <c r="S40" s="39">
        <f t="shared" si="10"/>
      </c>
      <c r="T40" s="176">
        <f t="shared" si="2"/>
      </c>
      <c r="U40" s="177">
        <f t="shared" si="3"/>
      </c>
      <c r="V40" s="178" t="str">
        <f t="shared" si="7"/>
        <v> </v>
      </c>
      <c r="W40" s="179" t="str">
        <f t="shared" si="8"/>
        <v> </v>
      </c>
      <c r="X40" s="180">
        <f t="shared" si="4"/>
      </c>
      <c r="Y40" s="181">
        <f t="shared" si="9"/>
      </c>
      <c r="Z40" s="182">
        <f t="shared" si="5"/>
      </c>
      <c r="AA40" s="183">
        <f t="shared" si="6"/>
      </c>
      <c r="AB40" s="1"/>
      <c r="AC40" s="1"/>
      <c r="AD40" s="1"/>
      <c r="AE40" s="1"/>
      <c r="AF40" s="1"/>
    </row>
    <row r="41" spans="1:32" ht="12.75" hidden="1">
      <c r="A41" s="17"/>
      <c r="B41" s="13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1"/>
      <c r="R41" s="102">
        <f t="shared" si="0"/>
      </c>
      <c r="S41" s="39">
        <f t="shared" si="10"/>
      </c>
      <c r="T41" s="176">
        <f t="shared" si="2"/>
      </c>
      <c r="U41" s="177">
        <f t="shared" si="3"/>
      </c>
      <c r="V41" s="178" t="str">
        <f t="shared" si="7"/>
        <v> </v>
      </c>
      <c r="W41" s="179" t="str">
        <f t="shared" si="8"/>
        <v> </v>
      </c>
      <c r="X41" s="208"/>
      <c r="Y41" s="181">
        <f t="shared" si="9"/>
      </c>
      <c r="Z41" s="182">
        <f t="shared" si="5"/>
      </c>
      <c r="AA41" s="183">
        <f t="shared" si="6"/>
      </c>
      <c r="AB41" s="1"/>
      <c r="AC41" s="1"/>
      <c r="AD41" s="1"/>
      <c r="AE41" s="1"/>
      <c r="AF41" s="1"/>
    </row>
    <row r="42" spans="1:32" ht="13.5" hidden="1" thickBot="1">
      <c r="A42" s="17"/>
      <c r="B42" s="1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1"/>
      <c r="R42" s="102">
        <f t="shared" si="0"/>
      </c>
      <c r="S42" s="39">
        <f t="shared" si="10"/>
        <v>408.6666666666667</v>
      </c>
      <c r="T42" s="176">
        <f t="shared" si="2"/>
      </c>
      <c r="U42" s="177">
        <f t="shared" si="3"/>
      </c>
      <c r="V42" s="178" t="str">
        <f t="shared" si="7"/>
        <v> </v>
      </c>
      <c r="W42" s="179" t="str">
        <f t="shared" si="8"/>
        <v> </v>
      </c>
      <c r="X42" s="187">
        <f t="shared" si="4"/>
      </c>
      <c r="Y42" s="181">
        <f t="shared" si="9"/>
      </c>
      <c r="Z42" s="182">
        <f t="shared" si="5"/>
      </c>
      <c r="AA42" s="183">
        <f t="shared" si="6"/>
      </c>
      <c r="AB42" s="1"/>
      <c r="AC42" s="1"/>
      <c r="AD42" s="1"/>
      <c r="AE42" s="1"/>
      <c r="AF42" s="1"/>
    </row>
    <row r="43" spans="1:32" ht="13.5" thickBot="1">
      <c r="A43" s="1"/>
      <c r="B43" s="5"/>
      <c r="C43" s="130">
        <f aca="true" t="shared" si="11" ref="C43:P43">IF(SUM(C4:C42)=0,"",SUM(C4:C42))</f>
        <v>406</v>
      </c>
      <c r="D43" s="130">
        <f t="shared" si="11"/>
        <v>409</v>
      </c>
      <c r="E43" s="130">
        <f t="shared" si="11"/>
        <v>396</v>
      </c>
      <c r="F43" s="130">
        <f>IF(SUM(F4:F42)=0,"",SUM(F4:F42))</f>
        <v>421</v>
      </c>
      <c r="G43" s="130">
        <f t="shared" si="11"/>
        <v>407</v>
      </c>
      <c r="H43" s="130">
        <f t="shared" si="11"/>
        <v>401</v>
      </c>
      <c r="I43" s="130">
        <f t="shared" si="11"/>
        <v>405</v>
      </c>
      <c r="J43" s="130">
        <f>IF(SUM(J4:J42)=0,"",SUM(J4:J42))</f>
        <v>405</v>
      </c>
      <c r="K43" s="130">
        <f t="shared" si="11"/>
        <v>382</v>
      </c>
      <c r="L43" s="130">
        <f t="shared" si="11"/>
      </c>
      <c r="M43" s="130">
        <f t="shared" si="11"/>
      </c>
      <c r="N43" s="7">
        <f t="shared" si="11"/>
      </c>
      <c r="O43" s="7">
        <f t="shared" si="11"/>
      </c>
      <c r="P43" s="7">
        <f t="shared" si="11"/>
      </c>
      <c r="Q43" s="1"/>
      <c r="R43" s="20">
        <f t="shared" si="0"/>
        <v>403.55555555555554</v>
      </c>
      <c r="S43" s="20">
        <f>IF((COUNT(C43:P43,C95:P95))&lt;1,"",IF(COUNT(C95:P95)&lt;1,AVERAGE(C43:P43),IF(COUNT(C43:P43)&lt;1,AVERAGE(C95:P95),AVERAGE(C43:P43,C95:P95))))</f>
        <v>406.1111111111111</v>
      </c>
      <c r="T43" s="22">
        <f>IF(SUM(T4:T42)&lt;1,"",MAX(T4:T42))</f>
        <v>55</v>
      </c>
      <c r="U43" s="22">
        <f>IF(SUM(U4:U42)&lt;1,"",MAX(U4:U42))</f>
      </c>
      <c r="V43" s="20">
        <f>IF(SUM(V4:V42)&lt;1,"",(MAX(V4:V42)))</f>
        <v>44</v>
      </c>
      <c r="W43" s="20">
        <f>IF(SUM(W4:W42)&lt;1,"",(MAX(W4:W42)))</f>
      </c>
      <c r="X43" s="188">
        <f>IF((COUNT(C43:P43))&lt;1,"",+COUNT(C43:P43))</f>
        <v>9</v>
      </c>
      <c r="Y43" s="104">
        <f>IF(MAX(Y$4:Y$42)&lt;1,"",MAX(Y$4:Y$42))</f>
        <v>44.22222222222222</v>
      </c>
      <c r="Z43" s="104">
        <f>IF(MAX(Z$4:Z$42)&lt;1,"",MAX(Z$4:Z$42))</f>
        <v>44.22222222222222</v>
      </c>
      <c r="AA43" s="104">
        <f>IF(MAX(AA$4:AA$42)&lt;1,"",MAX(AA$4:AA$42))</f>
      </c>
      <c r="AB43" s="1"/>
      <c r="AC43" s="1"/>
      <c r="AD43" s="1"/>
      <c r="AE43" s="1"/>
      <c r="AF43" s="1"/>
    </row>
    <row r="44" spans="1:32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" t="s">
        <v>62</v>
      </c>
      <c r="B45" s="1"/>
      <c r="C45" s="14">
        <f>Kingfishers!D95</f>
        <v>411</v>
      </c>
      <c r="D45" s="14">
        <f>Trackers!D95</f>
        <v>401</v>
      </c>
      <c r="E45" s="14">
        <f>'Badsey Lads'!E95</f>
        <v>406</v>
      </c>
      <c r="F45" s="14">
        <f>'Team Phoenix'!F95</f>
        <v>365</v>
      </c>
      <c r="G45" s="14">
        <f>Nomads!G95</f>
        <v>402</v>
      </c>
      <c r="H45" s="14">
        <f>'Badsey Reckers'!H95</f>
        <v>411</v>
      </c>
      <c r="I45" s="14">
        <f>'Odds &amp; Sods'!I95</f>
        <v>410</v>
      </c>
      <c r="J45" s="14">
        <f>Rustlers!J95</f>
        <v>367</v>
      </c>
      <c r="K45" s="14">
        <f>Goodalls!K95</f>
        <v>354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2" ref="D47:M47">IF(ISNUMBER(D43),IF(ISNUMBER(D45),IF(D43&gt;D45,"Won",IF(D43=D45,"Draw","Lost")),"Error"),IF(ISNUMBER(D45),"Error",IF(D43="",IF(ISTEXT(D45),"",""),"Awarded Awy")))</f>
        <v>Won</v>
      </c>
      <c r="E47" s="108" t="str">
        <f t="shared" si="12"/>
        <v>Lost</v>
      </c>
      <c r="F47" s="108" t="str">
        <f t="shared" si="12"/>
        <v>Won</v>
      </c>
      <c r="G47" s="108" t="str">
        <f t="shared" si="12"/>
        <v>Won</v>
      </c>
      <c r="H47" s="108" t="str">
        <f t="shared" si="12"/>
        <v>Lost</v>
      </c>
      <c r="I47" s="108" t="str">
        <f t="shared" si="12"/>
        <v>Lost</v>
      </c>
      <c r="J47" s="108" t="str">
        <f t="shared" si="12"/>
        <v>Won</v>
      </c>
      <c r="K47" s="108" t="str">
        <f t="shared" si="12"/>
        <v>Won</v>
      </c>
      <c r="L47" s="108">
        <f t="shared" si="12"/>
      </c>
      <c r="M47" s="108">
        <f t="shared" si="12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5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4</v>
      </c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" t="s">
        <v>64</v>
      </c>
      <c r="B48" s="1"/>
      <c r="C48" s="108">
        <v>3</v>
      </c>
      <c r="D48" s="108">
        <v>4</v>
      </c>
      <c r="E48" s="108">
        <v>4</v>
      </c>
      <c r="F48" s="108">
        <v>5</v>
      </c>
      <c r="G48" s="108">
        <v>2</v>
      </c>
      <c r="H48" s="108">
        <v>2</v>
      </c>
      <c r="I48" s="108">
        <v>3</v>
      </c>
      <c r="J48" s="108">
        <v>5</v>
      </c>
      <c r="K48" s="108">
        <v>5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33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 t="s">
        <v>4</v>
      </c>
      <c r="B49" s="1"/>
      <c r="C49" s="108"/>
      <c r="D49" s="108"/>
      <c r="E49" s="108"/>
      <c r="F49" s="108"/>
      <c r="G49" s="108">
        <v>1</v>
      </c>
      <c r="H49" s="108">
        <v>1</v>
      </c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2</v>
      </c>
      <c r="T49" s="1" t="s">
        <v>8</v>
      </c>
      <c r="U49" s="5">
        <f>(COUNT(C45:P45)*6)-(S48+S49)</f>
        <v>19</v>
      </c>
      <c r="V49" s="1"/>
      <c r="W49" s="5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 t="s">
        <v>30</v>
      </c>
      <c r="B51" s="1"/>
      <c r="C51" s="108">
        <f>IF(C47="","",IF(C47="Awarded Hme",12,IF(C47="Awarded Awy",0,IF(C47="Won",6,IF(C47="Draw",3,0))+C48+(C49/2)-C50)))</f>
        <v>3</v>
      </c>
      <c r="D51" s="108">
        <f>IF(D47="","",IF(D47="Awarded Hme",12,IF(D47="Awarded Awy",0,IF(D47="Won",6,IF(D47="Draw",3,0))+D48+(D49/2)-D50)))</f>
        <v>10</v>
      </c>
      <c r="E51" s="108">
        <f aca="true" t="shared" si="13" ref="E51:P51">IF(E47="","",IF(E47="Awarded Hme",12,IF(E47="Awarded Awy",0,IF(E47="Won",6,IF(E47="Draw",3,0))+E48+(E49/2)-E50)))</f>
        <v>4</v>
      </c>
      <c r="F51" s="108">
        <f t="shared" si="13"/>
        <v>11</v>
      </c>
      <c r="G51" s="108">
        <f t="shared" si="13"/>
        <v>8.5</v>
      </c>
      <c r="H51" s="108">
        <f t="shared" si="13"/>
        <v>2.5</v>
      </c>
      <c r="I51" s="108">
        <f t="shared" si="13"/>
        <v>3</v>
      </c>
      <c r="J51" s="108">
        <f t="shared" si="13"/>
        <v>11</v>
      </c>
      <c r="K51" s="108">
        <f t="shared" si="13"/>
        <v>11</v>
      </c>
      <c r="L51" s="108">
        <f t="shared" si="13"/>
      </c>
      <c r="M51" s="108">
        <f t="shared" si="13"/>
      </c>
      <c r="N51" s="108">
        <f t="shared" si="13"/>
      </c>
      <c r="O51" s="108">
        <f t="shared" si="13"/>
      </c>
      <c r="P51" s="108">
        <f t="shared" si="13"/>
      </c>
      <c r="Q51" s="1"/>
      <c r="R51" s="1" t="s">
        <v>30</v>
      </c>
      <c r="S51" s="5">
        <f>SUM(C51:P51)</f>
        <v>64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" thickBot="1">
      <c r="A53" s="244" t="str">
        <f ca="1">+RIGHT(CELL("filename",A1),LEN(CELL("filename",A1))-FIND("]",CELL("filename",A1)))&amp;" Away"</f>
        <v>Wickhamford Sports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  <c r="AE53" s="1"/>
      <c r="AF53" s="1"/>
    </row>
    <row r="54" spans="1:32" ht="13.5" thickBot="1">
      <c r="A54" s="167" t="s">
        <v>110</v>
      </c>
      <c r="B54" s="161" t="s">
        <v>79</v>
      </c>
      <c r="C54" s="206">
        <v>45279</v>
      </c>
      <c r="D54" s="206">
        <v>45197</v>
      </c>
      <c r="E54" s="206">
        <v>45218</v>
      </c>
      <c r="F54" s="206">
        <v>45232</v>
      </c>
      <c r="G54" s="206">
        <v>45253</v>
      </c>
      <c r="H54" s="206">
        <v>45316</v>
      </c>
      <c r="I54" s="206">
        <v>45378</v>
      </c>
      <c r="J54" s="206">
        <v>45358</v>
      </c>
      <c r="K54" s="206">
        <v>45372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  <c r="AC54" s="1"/>
      <c r="AD54" s="1"/>
      <c r="AE54" s="1"/>
      <c r="AF54" s="1"/>
    </row>
    <row r="55" spans="1:32" ht="13.5" thickBot="1">
      <c r="A55" s="162" t="str">
        <f ca="1">+RIGHT(CELL("filename",A1),LEN(CELL("filename",A1))-FIND("]",CELL("filename",A1)))</f>
        <v>Wickhamford Sports</v>
      </c>
      <c r="B55" s="7" t="s">
        <v>10</v>
      </c>
      <c r="C55" s="207" t="s">
        <v>124</v>
      </c>
      <c r="D55" s="207" t="s">
        <v>121</v>
      </c>
      <c r="E55" s="207" t="s">
        <v>395</v>
      </c>
      <c r="F55" s="207" t="s">
        <v>125</v>
      </c>
      <c r="G55" s="207" t="s">
        <v>375</v>
      </c>
      <c r="H55" s="207" t="s">
        <v>127</v>
      </c>
      <c r="I55" s="207" t="s">
        <v>376</v>
      </c>
      <c r="J55" s="207" t="s">
        <v>128</v>
      </c>
      <c r="K55" s="207" t="s">
        <v>150</v>
      </c>
      <c r="L55" s="7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  <c r="AE55" s="1"/>
      <c r="AF55" s="1"/>
    </row>
    <row r="56" spans="1:32" ht="12.75">
      <c r="A56" s="220" t="s">
        <v>351</v>
      </c>
      <c r="B56" s="122" t="s">
        <v>131</v>
      </c>
      <c r="C56" s="222">
        <v>41</v>
      </c>
      <c r="D56" s="13">
        <v>50</v>
      </c>
      <c r="E56" s="13">
        <v>39</v>
      </c>
      <c r="F56" s="13">
        <v>41</v>
      </c>
      <c r="G56" s="13">
        <v>45</v>
      </c>
      <c r="H56" s="13">
        <v>40</v>
      </c>
      <c r="I56" s="13">
        <v>34</v>
      </c>
      <c r="J56" s="13">
        <v>42</v>
      </c>
      <c r="K56" s="13">
        <v>51</v>
      </c>
      <c r="L56" s="14"/>
      <c r="M56" s="13"/>
      <c r="N56" s="14"/>
      <c r="O56" s="14"/>
      <c r="P56" s="100"/>
      <c r="Q56" s="190"/>
      <c r="R56" s="96">
        <f aca="true" t="shared" si="14" ref="R56:R95">IF((COUNT(C56:P56))&lt;1,"",(AVERAGE(C56:P56)))</f>
        <v>42.55555555555556</v>
      </c>
      <c r="S56" s="191"/>
      <c r="T56" s="168">
        <f aca="true" t="shared" si="15" ref="T56:T94">IF((COUNT(C56:P56))&lt;1,"",IF(B56="F"," ",MAX(C56:P56)))</f>
        <v>51</v>
      </c>
      <c r="U56" s="169" t="str">
        <f aca="true" t="shared" si="16" ref="U56:U94">IF((COUNT(C56:P56))&lt;1,"",IF(B56="F",MAX(C56:P56)," "))</f>
        <v> </v>
      </c>
      <c r="V56" s="192">
        <f>IF(B56="F"," ",IF(COUNTA(C56:P56)&gt;=6,R56," "))</f>
        <v>42.55555555555556</v>
      </c>
      <c r="W56" s="193" t="str">
        <f>IF(B56="F",IF(COUNTA(C56:P56)&gt;=6,R56," ")," ")</f>
        <v> </v>
      </c>
      <c r="X56" s="172">
        <f aca="true" t="shared" si="17" ref="X56:X94">IF((COUNT(C56:P56))&lt;1,"",(COUNT(C56:P56)))</f>
        <v>9</v>
      </c>
      <c r="Y56" s="19"/>
      <c r="Z56" s="1"/>
      <c r="AA56" s="1"/>
      <c r="AB56" s="1"/>
      <c r="AC56" s="1"/>
      <c r="AD56" s="1"/>
      <c r="AE56" s="1"/>
      <c r="AF56" s="1"/>
    </row>
    <row r="57" spans="1:32" ht="12.75">
      <c r="A57" s="218" t="s">
        <v>359</v>
      </c>
      <c r="B57" s="215" t="s">
        <v>131</v>
      </c>
      <c r="C57" s="57"/>
      <c r="D57" s="14"/>
      <c r="E57" s="14"/>
      <c r="F57" s="14">
        <v>45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97">
        <f t="shared" si="14"/>
        <v>45</v>
      </c>
      <c r="S57" s="95"/>
      <c r="T57" s="176">
        <f t="shared" si="15"/>
        <v>45</v>
      </c>
      <c r="U57" s="177" t="str">
        <f t="shared" si="16"/>
        <v> </v>
      </c>
      <c r="V57" s="194" t="str">
        <f>IF(B57="F"," ",IF(COUNTA(C57:P57)&gt;=6,R57," "))</f>
        <v> </v>
      </c>
      <c r="W57" s="195" t="str">
        <f>IF(B57="F",IF(COUNTA(C57:P57)&gt;=6,R57," ")," ")</f>
        <v> </v>
      </c>
      <c r="X57" s="180">
        <f t="shared" si="17"/>
        <v>1</v>
      </c>
      <c r="Y57" s="16"/>
      <c r="Z57" s="1"/>
      <c r="AA57" s="1"/>
      <c r="AB57" s="1"/>
      <c r="AC57" s="1"/>
      <c r="AD57" s="1"/>
      <c r="AE57" s="1"/>
      <c r="AF57" s="1"/>
    </row>
    <row r="58" spans="1:32" ht="12.75">
      <c r="A58" s="216" t="s">
        <v>372</v>
      </c>
      <c r="B58" s="217" t="s">
        <v>131</v>
      </c>
      <c r="C58" s="5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14"/>
      </c>
      <c r="S58" s="95"/>
      <c r="T58" s="176">
        <f t="shared" si="15"/>
      </c>
      <c r="U58" s="177">
        <f t="shared" si="16"/>
      </c>
      <c r="V58" s="194" t="str">
        <f aca="true" t="shared" si="18" ref="V58:V94">IF(B58="F"," ",IF(COUNTA(C58:P58)&gt;=6,R58," "))</f>
        <v> </v>
      </c>
      <c r="W58" s="195" t="str">
        <f aca="true" t="shared" si="19" ref="W58:W94">IF(B58="F",IF(COUNTA(C58:P58)&gt;=6,R58," ")," ")</f>
        <v> </v>
      </c>
      <c r="X58" s="180">
        <f t="shared" si="17"/>
      </c>
      <c r="Y58" s="16"/>
      <c r="Z58" s="1"/>
      <c r="AA58" s="1"/>
      <c r="AB58" s="1"/>
      <c r="AC58" s="1"/>
      <c r="AD58" s="1"/>
      <c r="AE58" s="1"/>
      <c r="AF58" s="1"/>
    </row>
    <row r="59" spans="1:32" ht="12.75">
      <c r="A59" s="218" t="s">
        <v>358</v>
      </c>
      <c r="B59" s="215" t="s">
        <v>131</v>
      </c>
      <c r="C59" s="5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14"/>
      </c>
      <c r="S59" s="95"/>
      <c r="T59" s="176">
        <f t="shared" si="15"/>
      </c>
      <c r="U59" s="177">
        <f t="shared" si="16"/>
      </c>
      <c r="V59" s="194" t="str">
        <f t="shared" si="18"/>
        <v> </v>
      </c>
      <c r="W59" s="195" t="str">
        <f t="shared" si="19"/>
        <v> </v>
      </c>
      <c r="X59" s="180">
        <f t="shared" si="17"/>
      </c>
      <c r="Y59" s="16"/>
      <c r="Z59" s="1"/>
      <c r="AA59" s="1"/>
      <c r="AB59" s="1"/>
      <c r="AC59" s="1"/>
      <c r="AD59" s="1"/>
      <c r="AE59" s="1"/>
      <c r="AF59" s="1"/>
    </row>
    <row r="60" spans="1:32" ht="12.75">
      <c r="A60" s="218" t="s">
        <v>360</v>
      </c>
      <c r="B60" s="215" t="s">
        <v>131</v>
      </c>
      <c r="C60" s="57">
        <v>45</v>
      </c>
      <c r="D60" s="14">
        <v>37</v>
      </c>
      <c r="E60" s="14">
        <v>42</v>
      </c>
      <c r="F60" s="14">
        <v>47</v>
      </c>
      <c r="G60" s="14">
        <v>41</v>
      </c>
      <c r="H60" s="14">
        <v>42</v>
      </c>
      <c r="I60" s="14">
        <v>56</v>
      </c>
      <c r="J60" s="14">
        <v>37</v>
      </c>
      <c r="K60" s="14">
        <v>44</v>
      </c>
      <c r="L60" s="14"/>
      <c r="M60" s="14"/>
      <c r="N60" s="14"/>
      <c r="O60" s="14"/>
      <c r="P60" s="14"/>
      <c r="Q60" s="1"/>
      <c r="R60" s="97">
        <f t="shared" si="14"/>
        <v>43.44444444444444</v>
      </c>
      <c r="S60" s="95"/>
      <c r="T60" s="176">
        <f t="shared" si="15"/>
        <v>56</v>
      </c>
      <c r="U60" s="177" t="str">
        <f t="shared" si="16"/>
        <v> </v>
      </c>
      <c r="V60" s="194">
        <f t="shared" si="18"/>
        <v>43.44444444444444</v>
      </c>
      <c r="W60" s="195" t="str">
        <f t="shared" si="19"/>
        <v> </v>
      </c>
      <c r="X60" s="180">
        <f t="shared" si="17"/>
        <v>9</v>
      </c>
      <c r="Y60" s="16"/>
      <c r="Z60" s="1"/>
      <c r="AA60" s="1"/>
      <c r="AB60" s="1"/>
      <c r="AC60" s="1"/>
      <c r="AD60" s="1"/>
      <c r="AE60" s="1"/>
      <c r="AF60" s="1"/>
    </row>
    <row r="61" spans="1:32" ht="12.75">
      <c r="A61" s="218" t="s">
        <v>361</v>
      </c>
      <c r="B61" s="215" t="s">
        <v>131</v>
      </c>
      <c r="C61" s="57">
        <v>49</v>
      </c>
      <c r="D61" s="14">
        <v>41</v>
      </c>
      <c r="E61" s="14">
        <v>45</v>
      </c>
      <c r="F61" s="14">
        <v>40</v>
      </c>
      <c r="G61" s="14">
        <v>41</v>
      </c>
      <c r="H61" s="14">
        <v>47</v>
      </c>
      <c r="I61" s="14">
        <v>50</v>
      </c>
      <c r="J61" s="14">
        <v>48</v>
      </c>
      <c r="K61" s="14">
        <v>48</v>
      </c>
      <c r="L61" s="14"/>
      <c r="M61" s="14"/>
      <c r="N61" s="14"/>
      <c r="O61" s="14"/>
      <c r="P61" s="14"/>
      <c r="Q61" s="1"/>
      <c r="R61" s="97">
        <f t="shared" si="14"/>
        <v>45.44444444444444</v>
      </c>
      <c r="S61" s="95"/>
      <c r="T61" s="176">
        <f t="shared" si="15"/>
        <v>50</v>
      </c>
      <c r="U61" s="177" t="str">
        <f t="shared" si="16"/>
        <v> </v>
      </c>
      <c r="V61" s="194">
        <f t="shared" si="18"/>
        <v>45.44444444444444</v>
      </c>
      <c r="W61" s="195" t="str">
        <f t="shared" si="19"/>
        <v> </v>
      </c>
      <c r="X61" s="180">
        <f t="shared" si="17"/>
        <v>9</v>
      </c>
      <c r="Y61" s="16"/>
      <c r="Z61" s="1"/>
      <c r="AA61" s="1"/>
      <c r="AB61" s="1"/>
      <c r="AC61" s="1"/>
      <c r="AD61" s="1"/>
      <c r="AE61" s="1"/>
      <c r="AF61" s="1"/>
    </row>
    <row r="62" spans="1:32" ht="12.75">
      <c r="A62" s="218" t="s">
        <v>357</v>
      </c>
      <c r="B62" s="215" t="s">
        <v>131</v>
      </c>
      <c r="C62" s="57"/>
      <c r="D62" s="14"/>
      <c r="E62" s="14"/>
      <c r="F62" s="14" t="s">
        <v>388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14"/>
      </c>
      <c r="S62" s="95"/>
      <c r="T62" s="176">
        <f t="shared" si="15"/>
      </c>
      <c r="U62" s="177">
        <f t="shared" si="16"/>
      </c>
      <c r="V62" s="194" t="str">
        <f t="shared" si="18"/>
        <v> </v>
      </c>
      <c r="W62" s="195" t="str">
        <f t="shared" si="19"/>
        <v> </v>
      </c>
      <c r="X62" s="180">
        <f t="shared" si="17"/>
      </c>
      <c r="Y62" s="16"/>
      <c r="Z62" s="1"/>
      <c r="AA62" s="1"/>
      <c r="AB62" s="1"/>
      <c r="AC62" s="1"/>
      <c r="AD62" s="1"/>
      <c r="AE62" s="1"/>
      <c r="AF62" s="1"/>
    </row>
    <row r="63" spans="1:33" ht="12.75">
      <c r="A63" s="218" t="s">
        <v>352</v>
      </c>
      <c r="B63" s="215" t="s">
        <v>131</v>
      </c>
      <c r="C63" s="57"/>
      <c r="D63" s="14">
        <v>42</v>
      </c>
      <c r="E63" s="14"/>
      <c r="F63" s="14"/>
      <c r="G63" s="14">
        <v>40</v>
      </c>
      <c r="H63" s="14">
        <v>40</v>
      </c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14"/>
        <v>40.666666666666664</v>
      </c>
      <c r="S63" s="95"/>
      <c r="T63" s="176">
        <f t="shared" si="15"/>
        <v>42</v>
      </c>
      <c r="U63" s="177" t="str">
        <f t="shared" si="16"/>
        <v> </v>
      </c>
      <c r="V63" s="194" t="str">
        <f t="shared" si="18"/>
        <v> </v>
      </c>
      <c r="W63" s="195" t="str">
        <f t="shared" si="19"/>
        <v> </v>
      </c>
      <c r="X63" s="180">
        <f t="shared" si="17"/>
        <v>3</v>
      </c>
      <c r="Y63" s="16"/>
      <c r="Z63" s="1"/>
      <c r="AA63" s="1"/>
      <c r="AB63" s="1"/>
      <c r="AC63" s="1"/>
      <c r="AD63" s="1"/>
      <c r="AE63" s="1"/>
      <c r="AF63" s="1"/>
      <c r="AG63" s="136"/>
    </row>
    <row r="64" spans="1:32" ht="12.75">
      <c r="A64" s="214" t="s">
        <v>354</v>
      </c>
      <c r="B64" s="215" t="s">
        <v>131</v>
      </c>
      <c r="C64" s="57"/>
      <c r="D64" s="14"/>
      <c r="E64" s="14">
        <v>36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4"/>
        <v>36</v>
      </c>
      <c r="S64" s="95"/>
      <c r="T64" s="176">
        <f t="shared" si="15"/>
        <v>36</v>
      </c>
      <c r="U64" s="177" t="str">
        <f t="shared" si="16"/>
        <v> </v>
      </c>
      <c r="V64" s="194" t="str">
        <f t="shared" si="18"/>
        <v> </v>
      </c>
      <c r="W64" s="195" t="str">
        <f t="shared" si="19"/>
        <v> </v>
      </c>
      <c r="X64" s="180">
        <f t="shared" si="17"/>
        <v>1</v>
      </c>
      <c r="Y64" s="16"/>
      <c r="Z64" s="1"/>
      <c r="AA64" s="1"/>
      <c r="AB64" s="1"/>
      <c r="AC64" s="1"/>
      <c r="AD64" s="1"/>
      <c r="AE64" s="1"/>
      <c r="AF64" s="1"/>
    </row>
    <row r="65" spans="1:32" ht="12.75">
      <c r="A65" s="218" t="s">
        <v>362</v>
      </c>
      <c r="B65" s="215" t="s">
        <v>131</v>
      </c>
      <c r="C65" s="5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97">
        <f t="shared" si="14"/>
      </c>
      <c r="S65" s="95"/>
      <c r="T65" s="176">
        <f t="shared" si="15"/>
      </c>
      <c r="U65" s="177">
        <f t="shared" si="16"/>
      </c>
      <c r="V65" s="194" t="str">
        <f t="shared" si="18"/>
        <v> </v>
      </c>
      <c r="W65" s="195" t="str">
        <f t="shared" si="19"/>
        <v> </v>
      </c>
      <c r="X65" s="180">
        <f t="shared" si="17"/>
      </c>
      <c r="Y65" s="16"/>
      <c r="Z65" s="1"/>
      <c r="AA65" s="1"/>
      <c r="AB65" s="1"/>
      <c r="AC65" s="1"/>
      <c r="AD65" s="1"/>
      <c r="AE65" s="1"/>
      <c r="AF65" s="1"/>
    </row>
    <row r="66" spans="1:32" ht="12.75">
      <c r="A66" s="218" t="s">
        <v>371</v>
      </c>
      <c r="B66" s="215" t="s">
        <v>131</v>
      </c>
      <c r="C66" s="5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97">
        <f t="shared" si="14"/>
      </c>
      <c r="S66" s="95"/>
      <c r="T66" s="176">
        <f t="shared" si="15"/>
      </c>
      <c r="U66" s="177">
        <f t="shared" si="16"/>
      </c>
      <c r="V66" s="194" t="str">
        <f t="shared" si="18"/>
        <v> </v>
      </c>
      <c r="W66" s="195" t="str">
        <f t="shared" si="19"/>
        <v> </v>
      </c>
      <c r="X66" s="180">
        <f t="shared" si="17"/>
      </c>
      <c r="Y66" s="16"/>
      <c r="Z66" s="1"/>
      <c r="AA66" s="1"/>
      <c r="AB66" s="1"/>
      <c r="AC66" s="1"/>
      <c r="AD66" s="1"/>
      <c r="AE66" s="1"/>
      <c r="AF66" s="1"/>
    </row>
    <row r="67" spans="1:32" ht="12.75">
      <c r="A67" s="218" t="s">
        <v>363</v>
      </c>
      <c r="B67" s="215" t="s">
        <v>131</v>
      </c>
      <c r="C67" s="57">
        <v>39</v>
      </c>
      <c r="D67" s="14">
        <v>38</v>
      </c>
      <c r="E67" s="14">
        <v>40</v>
      </c>
      <c r="F67" s="14">
        <v>47</v>
      </c>
      <c r="G67" s="14">
        <v>42</v>
      </c>
      <c r="H67" s="14">
        <v>46</v>
      </c>
      <c r="I67" s="14">
        <v>41</v>
      </c>
      <c r="J67" s="14">
        <v>30</v>
      </c>
      <c r="K67" s="14">
        <v>35</v>
      </c>
      <c r="L67" s="14"/>
      <c r="M67" s="14"/>
      <c r="N67" s="14"/>
      <c r="O67" s="14"/>
      <c r="P67" s="14"/>
      <c r="Q67" s="1"/>
      <c r="R67" s="97">
        <f t="shared" si="14"/>
        <v>39.77777777777778</v>
      </c>
      <c r="S67" s="95"/>
      <c r="T67" s="176">
        <f t="shared" si="15"/>
        <v>47</v>
      </c>
      <c r="U67" s="177" t="str">
        <f t="shared" si="16"/>
        <v> </v>
      </c>
      <c r="V67" s="194">
        <f t="shared" si="18"/>
        <v>39.77777777777778</v>
      </c>
      <c r="W67" s="195" t="str">
        <f t="shared" si="19"/>
        <v> </v>
      </c>
      <c r="X67" s="180">
        <f t="shared" si="17"/>
        <v>9</v>
      </c>
      <c r="Y67" s="16"/>
      <c r="Z67" s="1"/>
      <c r="AA67" s="1"/>
      <c r="AB67" s="1"/>
      <c r="AC67" s="1"/>
      <c r="AD67" s="1"/>
      <c r="AE67" s="1"/>
      <c r="AF67" s="1"/>
    </row>
    <row r="68" spans="1:32" ht="12.75">
      <c r="A68" s="218" t="s">
        <v>368</v>
      </c>
      <c r="B68" s="215" t="s">
        <v>131</v>
      </c>
      <c r="C68" s="5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14"/>
      </c>
      <c r="S68" s="95"/>
      <c r="T68" s="176">
        <f t="shared" si="15"/>
      </c>
      <c r="U68" s="177">
        <f t="shared" si="16"/>
      </c>
      <c r="V68" s="194" t="str">
        <f t="shared" si="18"/>
        <v> </v>
      </c>
      <c r="W68" s="195" t="str">
        <f t="shared" si="19"/>
        <v> </v>
      </c>
      <c r="X68" s="180">
        <f t="shared" si="17"/>
      </c>
      <c r="Y68" s="16"/>
      <c r="Z68" s="1"/>
      <c r="AA68" s="1"/>
      <c r="AB68" s="1"/>
      <c r="AC68" s="1"/>
      <c r="AD68" s="1"/>
      <c r="AE68" s="1"/>
      <c r="AF68" s="1"/>
    </row>
    <row r="69" spans="1:32" ht="12.75">
      <c r="A69" s="218" t="s">
        <v>364</v>
      </c>
      <c r="B69" s="215" t="s">
        <v>131</v>
      </c>
      <c r="C69" s="57"/>
      <c r="D69" s="14">
        <v>37</v>
      </c>
      <c r="E69" s="14"/>
      <c r="F69" s="14"/>
      <c r="G69" s="14"/>
      <c r="H69" s="14"/>
      <c r="I69" s="14"/>
      <c r="J69" s="14">
        <v>37</v>
      </c>
      <c r="K69" s="14"/>
      <c r="L69" s="14"/>
      <c r="M69" s="14"/>
      <c r="N69" s="14"/>
      <c r="O69" s="14"/>
      <c r="P69" s="14"/>
      <c r="Q69" s="1"/>
      <c r="R69" s="97">
        <f t="shared" si="14"/>
        <v>37</v>
      </c>
      <c r="S69" s="95"/>
      <c r="T69" s="176">
        <f t="shared" si="15"/>
        <v>37</v>
      </c>
      <c r="U69" s="177" t="str">
        <f t="shared" si="16"/>
        <v> </v>
      </c>
      <c r="V69" s="194" t="str">
        <f t="shared" si="18"/>
        <v> </v>
      </c>
      <c r="W69" s="195" t="str">
        <f t="shared" si="19"/>
        <v> </v>
      </c>
      <c r="X69" s="180">
        <f t="shared" si="17"/>
        <v>2</v>
      </c>
      <c r="Y69" s="16"/>
      <c r="Z69" s="1"/>
      <c r="AA69" s="1"/>
      <c r="AB69" s="1"/>
      <c r="AC69" s="1"/>
      <c r="AD69" s="1"/>
      <c r="AE69" s="1"/>
      <c r="AF69" s="1"/>
    </row>
    <row r="70" spans="1:32" ht="12.75">
      <c r="A70" s="218" t="s">
        <v>365</v>
      </c>
      <c r="B70" s="215" t="s">
        <v>131</v>
      </c>
      <c r="C70" s="57">
        <v>42</v>
      </c>
      <c r="D70" s="14"/>
      <c r="E70" s="14"/>
      <c r="F70" s="14"/>
      <c r="G70" s="14"/>
      <c r="H70" s="14"/>
      <c r="I70" s="14">
        <v>42</v>
      </c>
      <c r="J70" s="14"/>
      <c r="K70" s="14">
        <v>42</v>
      </c>
      <c r="L70" s="14"/>
      <c r="M70" s="14"/>
      <c r="N70" s="14"/>
      <c r="O70" s="14"/>
      <c r="P70" s="14"/>
      <c r="Q70" s="1"/>
      <c r="R70" s="97">
        <f t="shared" si="14"/>
        <v>42</v>
      </c>
      <c r="S70" s="95"/>
      <c r="T70" s="176">
        <f t="shared" si="15"/>
        <v>42</v>
      </c>
      <c r="U70" s="177" t="str">
        <f t="shared" si="16"/>
        <v> </v>
      </c>
      <c r="V70" s="194" t="str">
        <f t="shared" si="18"/>
        <v> </v>
      </c>
      <c r="W70" s="195" t="str">
        <f t="shared" si="19"/>
        <v> </v>
      </c>
      <c r="X70" s="180">
        <f t="shared" si="17"/>
        <v>3</v>
      </c>
      <c r="Y70" s="16"/>
      <c r="Z70" s="1"/>
      <c r="AA70" s="1"/>
      <c r="AB70" s="1"/>
      <c r="AC70" s="1"/>
      <c r="AD70" s="1"/>
      <c r="AE70" s="1"/>
      <c r="AF70" s="1"/>
    </row>
    <row r="71" spans="1:32" ht="12.75">
      <c r="A71" s="218" t="s">
        <v>366</v>
      </c>
      <c r="B71" s="215" t="s">
        <v>131</v>
      </c>
      <c r="C71" s="57">
        <v>42</v>
      </c>
      <c r="D71" s="14">
        <v>40</v>
      </c>
      <c r="E71" s="14">
        <v>36</v>
      </c>
      <c r="F71" s="14"/>
      <c r="G71" s="14">
        <v>43</v>
      </c>
      <c r="H71" s="14">
        <v>43</v>
      </c>
      <c r="I71" s="14">
        <v>44</v>
      </c>
      <c r="J71" s="14">
        <v>42</v>
      </c>
      <c r="K71" s="14">
        <v>38</v>
      </c>
      <c r="L71" s="14"/>
      <c r="M71" s="14"/>
      <c r="N71" s="14"/>
      <c r="O71" s="14"/>
      <c r="P71" s="14"/>
      <c r="Q71" s="1"/>
      <c r="R71" s="97">
        <f t="shared" si="14"/>
        <v>41</v>
      </c>
      <c r="S71" s="95"/>
      <c r="T71" s="176">
        <f t="shared" si="15"/>
        <v>44</v>
      </c>
      <c r="U71" s="177" t="str">
        <f t="shared" si="16"/>
        <v> </v>
      </c>
      <c r="V71" s="194">
        <f t="shared" si="18"/>
        <v>41</v>
      </c>
      <c r="W71" s="195" t="str">
        <f t="shared" si="19"/>
        <v> </v>
      </c>
      <c r="X71" s="180">
        <f t="shared" si="17"/>
        <v>8</v>
      </c>
      <c r="Y71" s="16"/>
      <c r="Z71" s="1"/>
      <c r="AA71" s="1"/>
      <c r="AB71" s="1"/>
      <c r="AC71" s="1"/>
      <c r="AD71" s="1"/>
      <c r="AE71" s="1"/>
      <c r="AF71" s="1"/>
    </row>
    <row r="72" spans="1:32" ht="12.75">
      <c r="A72" s="218" t="s">
        <v>369</v>
      </c>
      <c r="B72" s="215" t="s">
        <v>131</v>
      </c>
      <c r="C72" s="57">
        <v>37</v>
      </c>
      <c r="D72" s="14"/>
      <c r="E72" s="14">
        <v>37</v>
      </c>
      <c r="F72" s="14">
        <v>37</v>
      </c>
      <c r="G72" s="14"/>
      <c r="H72" s="14">
        <v>38</v>
      </c>
      <c r="I72" s="14">
        <v>44</v>
      </c>
      <c r="J72" s="14"/>
      <c r="K72" s="14">
        <v>35</v>
      </c>
      <c r="L72" s="14"/>
      <c r="M72" s="14"/>
      <c r="N72" s="14"/>
      <c r="O72" s="14"/>
      <c r="P72" s="14"/>
      <c r="Q72" s="1"/>
      <c r="R72" s="97">
        <f t="shared" si="14"/>
        <v>38</v>
      </c>
      <c r="S72" s="95"/>
      <c r="T72" s="176">
        <f t="shared" si="15"/>
        <v>44</v>
      </c>
      <c r="U72" s="177" t="str">
        <f t="shared" si="16"/>
        <v> </v>
      </c>
      <c r="V72" s="194">
        <f t="shared" si="18"/>
        <v>38</v>
      </c>
      <c r="W72" s="195" t="str">
        <f t="shared" si="19"/>
        <v> </v>
      </c>
      <c r="X72" s="180">
        <f t="shared" si="17"/>
        <v>6</v>
      </c>
      <c r="Y72" s="16"/>
      <c r="Z72" s="1"/>
      <c r="AA72" s="1"/>
      <c r="AB72" s="1"/>
      <c r="AC72" s="1"/>
      <c r="AD72" s="1"/>
      <c r="AE72" s="1"/>
      <c r="AF72" s="1"/>
    </row>
    <row r="73" spans="1:32" ht="12.75">
      <c r="A73" s="216" t="s">
        <v>370</v>
      </c>
      <c r="B73" s="217" t="s">
        <v>131</v>
      </c>
      <c r="C73" s="5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14"/>
      </c>
      <c r="S73" s="95"/>
      <c r="T73" s="176">
        <f t="shared" si="15"/>
      </c>
      <c r="U73" s="177">
        <f t="shared" si="16"/>
      </c>
      <c r="V73" s="194" t="str">
        <f t="shared" si="18"/>
        <v> </v>
      </c>
      <c r="W73" s="195" t="str">
        <f t="shared" si="19"/>
        <v> </v>
      </c>
      <c r="X73" s="180">
        <f t="shared" si="17"/>
      </c>
      <c r="Y73" s="16"/>
      <c r="Z73" s="1"/>
      <c r="AA73" s="1"/>
      <c r="AB73" s="1"/>
      <c r="AC73" s="1"/>
      <c r="AD73" s="1"/>
      <c r="AE73" s="1"/>
      <c r="AF73" s="1"/>
    </row>
    <row r="74" spans="1:32" ht="12.75">
      <c r="A74" s="218" t="s">
        <v>373</v>
      </c>
      <c r="B74" s="215" t="s">
        <v>131</v>
      </c>
      <c r="C74" s="57"/>
      <c r="D74" s="14"/>
      <c r="E74" s="14">
        <v>40</v>
      </c>
      <c r="F74" s="14">
        <v>38</v>
      </c>
      <c r="G74" s="14">
        <v>34</v>
      </c>
      <c r="H74" s="14">
        <v>37</v>
      </c>
      <c r="I74" s="14">
        <v>34</v>
      </c>
      <c r="J74" s="14">
        <v>37</v>
      </c>
      <c r="K74" s="14"/>
      <c r="L74" s="14"/>
      <c r="M74" s="14"/>
      <c r="N74" s="14"/>
      <c r="O74" s="14"/>
      <c r="P74" s="14"/>
      <c r="Q74" s="1"/>
      <c r="R74" s="97">
        <f t="shared" si="14"/>
        <v>36.666666666666664</v>
      </c>
      <c r="S74" s="95"/>
      <c r="T74" s="176">
        <f t="shared" si="15"/>
        <v>40</v>
      </c>
      <c r="U74" s="177" t="str">
        <f t="shared" si="16"/>
        <v> </v>
      </c>
      <c r="V74" s="194">
        <f t="shared" si="18"/>
        <v>36.666666666666664</v>
      </c>
      <c r="W74" s="195" t="str">
        <f t="shared" si="19"/>
        <v> </v>
      </c>
      <c r="X74" s="180">
        <f t="shared" si="17"/>
        <v>6</v>
      </c>
      <c r="Y74" s="16"/>
      <c r="Z74" s="1"/>
      <c r="AA74" s="1"/>
      <c r="AB74" s="1"/>
      <c r="AC74" s="1"/>
      <c r="AD74" s="1"/>
      <c r="AE74" s="1"/>
      <c r="AF74" s="1"/>
    </row>
    <row r="75" spans="1:32" ht="12.75">
      <c r="A75" s="218" t="s">
        <v>356</v>
      </c>
      <c r="B75" s="215" t="s">
        <v>131</v>
      </c>
      <c r="C75" s="57"/>
      <c r="D75" s="14">
        <v>41</v>
      </c>
      <c r="E75" s="14"/>
      <c r="F75" s="14">
        <v>38</v>
      </c>
      <c r="G75" s="14">
        <v>45</v>
      </c>
      <c r="H75" s="14">
        <v>40</v>
      </c>
      <c r="I75" s="14">
        <v>36</v>
      </c>
      <c r="J75" s="14">
        <v>40</v>
      </c>
      <c r="K75" s="14">
        <v>39</v>
      </c>
      <c r="L75" s="14"/>
      <c r="M75" s="14"/>
      <c r="N75" s="14"/>
      <c r="O75" s="14"/>
      <c r="P75" s="14"/>
      <c r="Q75" s="1"/>
      <c r="R75" s="97">
        <f t="shared" si="14"/>
        <v>39.857142857142854</v>
      </c>
      <c r="S75" s="95"/>
      <c r="T75" s="176">
        <f t="shared" si="15"/>
        <v>45</v>
      </c>
      <c r="U75" s="177" t="str">
        <f t="shared" si="16"/>
        <v> </v>
      </c>
      <c r="V75" s="194">
        <f t="shared" si="18"/>
        <v>39.857142857142854</v>
      </c>
      <c r="W75" s="195" t="str">
        <f t="shared" si="19"/>
        <v> </v>
      </c>
      <c r="X75" s="180">
        <f t="shared" si="17"/>
        <v>7</v>
      </c>
      <c r="Y75" s="16"/>
      <c r="Z75" s="1"/>
      <c r="AA75" s="1"/>
      <c r="AB75" s="1"/>
      <c r="AC75" s="1"/>
      <c r="AD75" s="1"/>
      <c r="AE75" s="1"/>
      <c r="AF75" s="1"/>
    </row>
    <row r="76" spans="1:32" ht="12.75">
      <c r="A76" s="225" t="s">
        <v>353</v>
      </c>
      <c r="B76" s="132" t="s">
        <v>131</v>
      </c>
      <c r="C76" s="14">
        <v>39</v>
      </c>
      <c r="D76" s="14"/>
      <c r="E76" s="14">
        <v>43</v>
      </c>
      <c r="F76" s="14">
        <v>41</v>
      </c>
      <c r="G76" s="14">
        <v>38</v>
      </c>
      <c r="H76" s="14">
        <v>43</v>
      </c>
      <c r="I76" s="14">
        <v>37</v>
      </c>
      <c r="J76" s="14">
        <v>43</v>
      </c>
      <c r="K76" s="14"/>
      <c r="L76" s="14"/>
      <c r="M76" s="14"/>
      <c r="N76" s="14"/>
      <c r="O76" s="14"/>
      <c r="P76" s="14"/>
      <c r="Q76" s="1"/>
      <c r="R76" s="97">
        <f t="shared" si="14"/>
        <v>40.57142857142857</v>
      </c>
      <c r="S76" s="95"/>
      <c r="T76" s="176">
        <f t="shared" si="15"/>
        <v>43</v>
      </c>
      <c r="U76" s="177" t="str">
        <f t="shared" si="16"/>
        <v> </v>
      </c>
      <c r="V76" s="194">
        <f t="shared" si="18"/>
        <v>40.57142857142857</v>
      </c>
      <c r="W76" s="195" t="str">
        <f t="shared" si="19"/>
        <v> </v>
      </c>
      <c r="X76" s="180">
        <f t="shared" si="17"/>
        <v>7</v>
      </c>
      <c r="Y76" s="16"/>
      <c r="Z76" s="1"/>
      <c r="AA76" s="1"/>
      <c r="AB76" s="1"/>
      <c r="AC76" s="1"/>
      <c r="AD76" s="1"/>
      <c r="AE76" s="1"/>
      <c r="AF76" s="1"/>
    </row>
    <row r="77" spans="1:32" ht="12.75">
      <c r="A77" s="17" t="s">
        <v>355</v>
      </c>
      <c r="B77" s="132" t="s">
        <v>131</v>
      </c>
      <c r="C77" s="14">
        <v>39</v>
      </c>
      <c r="D77" s="14">
        <v>46</v>
      </c>
      <c r="E77" s="14">
        <v>40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14"/>
        <v>41.666666666666664</v>
      </c>
      <c r="S77" s="95"/>
      <c r="T77" s="176">
        <f t="shared" si="15"/>
        <v>46</v>
      </c>
      <c r="U77" s="177" t="str">
        <f t="shared" si="16"/>
        <v> </v>
      </c>
      <c r="V77" s="194" t="str">
        <f t="shared" si="18"/>
        <v> </v>
      </c>
      <c r="W77" s="195" t="str">
        <f t="shared" si="19"/>
        <v> </v>
      </c>
      <c r="X77" s="180">
        <f t="shared" si="17"/>
        <v>3</v>
      </c>
      <c r="Y77" s="16"/>
      <c r="Z77" s="1"/>
      <c r="AA77" s="1"/>
      <c r="AB77" s="1"/>
      <c r="AC77" s="1"/>
      <c r="AD77" s="1"/>
      <c r="AE77" s="1"/>
      <c r="AF77" s="1"/>
    </row>
    <row r="78" spans="1:32" ht="12.75">
      <c r="A78" s="133" t="s">
        <v>406</v>
      </c>
      <c r="B78" s="122" t="s">
        <v>131</v>
      </c>
      <c r="C78" s="14"/>
      <c r="D78" s="14"/>
      <c r="E78" s="14"/>
      <c r="F78" s="14"/>
      <c r="G78" s="14"/>
      <c r="H78" s="14"/>
      <c r="I78" s="14"/>
      <c r="J78" s="14"/>
      <c r="K78" s="14">
        <v>28</v>
      </c>
      <c r="L78" s="14"/>
      <c r="M78" s="14"/>
      <c r="N78" s="14"/>
      <c r="O78" s="14"/>
      <c r="P78" s="14"/>
      <c r="Q78" s="1"/>
      <c r="R78" s="97">
        <f t="shared" si="14"/>
        <v>28</v>
      </c>
      <c r="S78" s="95"/>
      <c r="T78" s="176">
        <f t="shared" si="15"/>
        <v>28</v>
      </c>
      <c r="U78" s="177" t="str">
        <f t="shared" si="16"/>
        <v> </v>
      </c>
      <c r="V78" s="194" t="str">
        <f t="shared" si="18"/>
        <v> </v>
      </c>
      <c r="W78" s="195" t="str">
        <f t="shared" si="19"/>
        <v> </v>
      </c>
      <c r="X78" s="180">
        <f t="shared" si="17"/>
        <v>1</v>
      </c>
      <c r="Y78" s="16"/>
      <c r="Z78" s="1"/>
      <c r="AA78" s="1"/>
      <c r="AB78" s="1"/>
      <c r="AC78" s="1"/>
      <c r="AD78" s="1"/>
      <c r="AE78" s="1"/>
      <c r="AF78" s="1"/>
    </row>
    <row r="79" spans="1:32" ht="13.5" thickBot="1">
      <c r="A79" s="133" t="s">
        <v>367</v>
      </c>
      <c r="B79" s="122" t="s">
        <v>131</v>
      </c>
      <c r="C79" s="14">
        <v>41</v>
      </c>
      <c r="D79" s="14">
        <v>40</v>
      </c>
      <c r="E79" s="14"/>
      <c r="F79" s="14">
        <v>45</v>
      </c>
      <c r="G79" s="14">
        <v>36</v>
      </c>
      <c r="H79" s="14"/>
      <c r="I79" s="14"/>
      <c r="J79" s="14">
        <v>39</v>
      </c>
      <c r="K79" s="14">
        <v>41</v>
      </c>
      <c r="L79" s="14"/>
      <c r="M79" s="14"/>
      <c r="N79" s="14"/>
      <c r="O79" s="14"/>
      <c r="P79" s="14"/>
      <c r="Q79" s="1"/>
      <c r="R79" s="97">
        <f t="shared" si="14"/>
        <v>40.333333333333336</v>
      </c>
      <c r="S79" s="95"/>
      <c r="T79" s="176">
        <f t="shared" si="15"/>
        <v>45</v>
      </c>
      <c r="U79" s="177" t="str">
        <f t="shared" si="16"/>
        <v> </v>
      </c>
      <c r="V79" s="194">
        <f t="shared" si="18"/>
        <v>40.333333333333336</v>
      </c>
      <c r="W79" s="195" t="str">
        <f t="shared" si="19"/>
        <v> </v>
      </c>
      <c r="X79" s="180">
        <f t="shared" si="17"/>
        <v>6</v>
      </c>
      <c r="Y79" s="16"/>
      <c r="Z79" s="1"/>
      <c r="AA79" s="1"/>
      <c r="AB79" s="1"/>
      <c r="AC79" s="1"/>
      <c r="AD79" s="1"/>
      <c r="AE79" s="1"/>
      <c r="AF79" s="1"/>
    </row>
    <row r="80" spans="1:32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14"/>
      </c>
      <c r="S80" s="95"/>
      <c r="T80" s="176">
        <f t="shared" si="15"/>
      </c>
      <c r="U80" s="177">
        <f t="shared" si="16"/>
      </c>
      <c r="V80" s="194" t="str">
        <f t="shared" si="18"/>
        <v> </v>
      </c>
      <c r="W80" s="195" t="str">
        <f t="shared" si="19"/>
        <v> </v>
      </c>
      <c r="X80" s="180">
        <f t="shared" si="17"/>
      </c>
      <c r="Y80" s="16"/>
      <c r="Z80" s="1"/>
      <c r="AA80" s="1"/>
      <c r="AB80" s="1"/>
      <c r="AC80" s="1"/>
      <c r="AD80" s="1"/>
      <c r="AE80" s="1"/>
      <c r="AF80" s="1"/>
    </row>
    <row r="81" spans="1:32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4"/>
      </c>
      <c r="S81" s="95"/>
      <c r="T81" s="176">
        <f t="shared" si="15"/>
      </c>
      <c r="U81" s="177">
        <f t="shared" si="16"/>
      </c>
      <c r="V81" s="194" t="str">
        <f t="shared" si="18"/>
        <v> </v>
      </c>
      <c r="W81" s="195" t="str">
        <f t="shared" si="19"/>
        <v> </v>
      </c>
      <c r="X81" s="180">
        <f t="shared" si="17"/>
      </c>
      <c r="Y81" s="16"/>
      <c r="Z81" s="1"/>
      <c r="AA81" s="1"/>
      <c r="AB81" s="1"/>
      <c r="AC81" s="1"/>
      <c r="AD81" s="1"/>
      <c r="AE81" s="1"/>
      <c r="AF81" s="1"/>
    </row>
    <row r="82" spans="1:32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4"/>
      </c>
      <c r="S82" s="95"/>
      <c r="T82" s="176">
        <f t="shared" si="15"/>
      </c>
      <c r="U82" s="177">
        <f t="shared" si="16"/>
      </c>
      <c r="V82" s="194" t="str">
        <f t="shared" si="18"/>
        <v> </v>
      </c>
      <c r="W82" s="195" t="str">
        <f t="shared" si="19"/>
        <v> </v>
      </c>
      <c r="X82" s="180">
        <f t="shared" si="17"/>
      </c>
      <c r="Y82" s="16"/>
      <c r="Z82" s="1"/>
      <c r="AA82" s="1"/>
      <c r="AB82" s="1"/>
      <c r="AC82" s="1"/>
      <c r="AD82" s="1"/>
      <c r="AE82" s="1"/>
      <c r="AF82" s="1"/>
    </row>
    <row r="83" spans="1:32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4"/>
      </c>
      <c r="S83" s="95"/>
      <c r="T83" s="176">
        <f t="shared" si="15"/>
      </c>
      <c r="U83" s="177">
        <f t="shared" si="16"/>
      </c>
      <c r="V83" s="194" t="str">
        <f t="shared" si="18"/>
        <v> </v>
      </c>
      <c r="W83" s="195" t="str">
        <f t="shared" si="19"/>
        <v> </v>
      </c>
      <c r="X83" s="180">
        <f t="shared" si="17"/>
      </c>
      <c r="Y83" s="16"/>
      <c r="Z83" s="1"/>
      <c r="AA83" s="1"/>
      <c r="AB83" s="1"/>
      <c r="AC83" s="1"/>
      <c r="AD83" s="1"/>
      <c r="AE83" s="1"/>
      <c r="AF83" s="1"/>
    </row>
    <row r="84" spans="1:32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4"/>
      </c>
      <c r="S84" s="95"/>
      <c r="T84" s="176">
        <f t="shared" si="15"/>
      </c>
      <c r="U84" s="177">
        <f t="shared" si="16"/>
      </c>
      <c r="V84" s="194" t="str">
        <f t="shared" si="18"/>
        <v> </v>
      </c>
      <c r="W84" s="195" t="str">
        <f t="shared" si="19"/>
        <v> </v>
      </c>
      <c r="X84" s="180">
        <f t="shared" si="17"/>
      </c>
      <c r="Y84" s="16"/>
      <c r="Z84" s="1"/>
      <c r="AA84" s="1"/>
      <c r="AB84" s="1"/>
      <c r="AC84" s="1"/>
      <c r="AD84" s="1"/>
      <c r="AE84" s="1"/>
      <c r="AF84" s="1"/>
    </row>
    <row r="85" spans="1:32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4"/>
      </c>
      <c r="S85" s="95"/>
      <c r="T85" s="176">
        <f t="shared" si="15"/>
      </c>
      <c r="U85" s="177">
        <f t="shared" si="16"/>
      </c>
      <c r="V85" s="194" t="str">
        <f t="shared" si="18"/>
        <v> </v>
      </c>
      <c r="W85" s="195" t="str">
        <f t="shared" si="19"/>
        <v> </v>
      </c>
      <c r="X85" s="180">
        <f t="shared" si="17"/>
      </c>
      <c r="Y85" s="16"/>
      <c r="Z85" s="1"/>
      <c r="AA85" s="1"/>
      <c r="AB85" s="1"/>
      <c r="AC85" s="1"/>
      <c r="AD85" s="1"/>
      <c r="AE85" s="1"/>
      <c r="AF85" s="1"/>
    </row>
    <row r="86" spans="1:32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4"/>
      </c>
      <c r="S86" s="95"/>
      <c r="T86" s="176">
        <f t="shared" si="15"/>
      </c>
      <c r="U86" s="177">
        <f t="shared" si="16"/>
      </c>
      <c r="V86" s="194" t="str">
        <f t="shared" si="18"/>
        <v> </v>
      </c>
      <c r="W86" s="195" t="str">
        <f t="shared" si="19"/>
        <v> </v>
      </c>
      <c r="X86" s="180">
        <f t="shared" si="17"/>
      </c>
      <c r="Y86" s="16"/>
      <c r="Z86" s="1"/>
      <c r="AA86" s="1"/>
      <c r="AB86" s="1"/>
      <c r="AC86" s="1"/>
      <c r="AD86" s="1"/>
      <c r="AE86" s="1"/>
      <c r="AF86" s="1"/>
    </row>
    <row r="87" spans="1:32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4"/>
      </c>
      <c r="S87" s="95"/>
      <c r="T87" s="176">
        <f t="shared" si="15"/>
      </c>
      <c r="U87" s="177">
        <f t="shared" si="16"/>
      </c>
      <c r="V87" s="194" t="str">
        <f t="shared" si="18"/>
        <v> </v>
      </c>
      <c r="W87" s="195" t="str">
        <f t="shared" si="19"/>
        <v> </v>
      </c>
      <c r="X87" s="180">
        <f t="shared" si="17"/>
      </c>
      <c r="Y87" s="16"/>
      <c r="Z87" s="1"/>
      <c r="AA87" s="1"/>
      <c r="AB87" s="1"/>
      <c r="AC87" s="1"/>
      <c r="AD87" s="1"/>
      <c r="AE87" s="1"/>
      <c r="AF87" s="1"/>
    </row>
    <row r="88" spans="1:32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4"/>
      </c>
      <c r="S88" s="95"/>
      <c r="T88" s="176">
        <f t="shared" si="15"/>
      </c>
      <c r="U88" s="177">
        <f t="shared" si="16"/>
      </c>
      <c r="V88" s="194" t="str">
        <f t="shared" si="18"/>
        <v> </v>
      </c>
      <c r="W88" s="195" t="str">
        <f t="shared" si="19"/>
        <v> </v>
      </c>
      <c r="X88" s="180">
        <f t="shared" si="17"/>
      </c>
      <c r="Y88" s="16"/>
      <c r="Z88" s="1"/>
      <c r="AA88" s="1"/>
      <c r="AB88" s="1"/>
      <c r="AC88" s="1"/>
      <c r="AD88" s="1"/>
      <c r="AE88" s="1"/>
      <c r="AF88" s="1"/>
    </row>
    <row r="89" spans="1:32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4"/>
      </c>
      <c r="S89" s="95"/>
      <c r="T89" s="176">
        <f t="shared" si="15"/>
      </c>
      <c r="U89" s="177">
        <f t="shared" si="16"/>
      </c>
      <c r="V89" s="194" t="str">
        <f t="shared" si="18"/>
        <v> </v>
      </c>
      <c r="W89" s="195" t="str">
        <f t="shared" si="19"/>
        <v> </v>
      </c>
      <c r="X89" s="180">
        <f t="shared" si="17"/>
      </c>
      <c r="Y89" s="16"/>
      <c r="Z89" s="1"/>
      <c r="AA89" s="1"/>
      <c r="AB89" s="1"/>
      <c r="AC89" s="1"/>
      <c r="AD89" s="1"/>
      <c r="AE89" s="1"/>
      <c r="AF89" s="1"/>
    </row>
    <row r="90" spans="1:32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4"/>
      </c>
      <c r="S90" s="95"/>
      <c r="T90" s="176">
        <f t="shared" si="15"/>
      </c>
      <c r="U90" s="177">
        <f t="shared" si="16"/>
      </c>
      <c r="V90" s="194" t="str">
        <f t="shared" si="18"/>
        <v> </v>
      </c>
      <c r="W90" s="195" t="str">
        <f t="shared" si="19"/>
        <v> </v>
      </c>
      <c r="X90" s="180">
        <f t="shared" si="17"/>
      </c>
      <c r="Y90" s="16"/>
      <c r="Z90" s="1"/>
      <c r="AA90" s="1"/>
      <c r="AB90" s="1"/>
      <c r="AC90" s="1"/>
      <c r="AD90" s="1"/>
      <c r="AE90" s="1"/>
      <c r="AF90" s="1"/>
    </row>
    <row r="91" spans="1:32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4"/>
      </c>
      <c r="S91" s="95"/>
      <c r="T91" s="176">
        <f t="shared" si="15"/>
      </c>
      <c r="U91" s="177">
        <f t="shared" si="16"/>
      </c>
      <c r="V91" s="194" t="str">
        <f t="shared" si="18"/>
        <v> </v>
      </c>
      <c r="W91" s="195" t="str">
        <f t="shared" si="19"/>
        <v> </v>
      </c>
      <c r="X91" s="180">
        <f t="shared" si="17"/>
      </c>
      <c r="Y91" s="16"/>
      <c r="Z91" s="1"/>
      <c r="AA91" s="1"/>
      <c r="AB91" s="1"/>
      <c r="AC91" s="1"/>
      <c r="AD91" s="1"/>
      <c r="AE91" s="1"/>
      <c r="AF91" s="1"/>
    </row>
    <row r="92" spans="1:32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4"/>
      </c>
      <c r="S92" s="95"/>
      <c r="T92" s="176">
        <f t="shared" si="15"/>
      </c>
      <c r="U92" s="177">
        <f t="shared" si="16"/>
      </c>
      <c r="V92" s="194" t="str">
        <f t="shared" si="18"/>
        <v> </v>
      </c>
      <c r="W92" s="195" t="str">
        <f t="shared" si="19"/>
        <v> </v>
      </c>
      <c r="X92" s="180">
        <f t="shared" si="17"/>
      </c>
      <c r="Y92" s="16"/>
      <c r="Z92" s="1"/>
      <c r="AA92" s="1"/>
      <c r="AB92" s="1"/>
      <c r="AC92" s="1"/>
      <c r="AD92" s="1"/>
      <c r="AE92" s="1"/>
      <c r="AF92" s="1"/>
    </row>
    <row r="93" spans="1:32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4"/>
      </c>
      <c r="S93" s="95"/>
      <c r="T93" s="176">
        <f t="shared" si="15"/>
      </c>
      <c r="U93" s="177">
        <f t="shared" si="16"/>
      </c>
      <c r="V93" s="194" t="str">
        <f t="shared" si="18"/>
        <v> </v>
      </c>
      <c r="W93" s="195" t="str">
        <f t="shared" si="19"/>
        <v> </v>
      </c>
      <c r="X93" s="180">
        <f t="shared" si="17"/>
      </c>
      <c r="Y93" s="16"/>
      <c r="Z93" s="1"/>
      <c r="AA93" s="1"/>
      <c r="AB93" s="1"/>
      <c r="AC93" s="1"/>
      <c r="AD93" s="1"/>
      <c r="AE93" s="1"/>
      <c r="AF93" s="1"/>
    </row>
    <row r="94" spans="1:32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14"/>
      </c>
      <c r="S94" s="95"/>
      <c r="T94" s="185">
        <f t="shared" si="15"/>
      </c>
      <c r="U94" s="186">
        <f t="shared" si="16"/>
      </c>
      <c r="V94" s="194" t="str">
        <f t="shared" si="18"/>
        <v> </v>
      </c>
      <c r="W94" s="195" t="str">
        <f t="shared" si="19"/>
        <v> </v>
      </c>
      <c r="X94" s="187">
        <f t="shared" si="17"/>
      </c>
      <c r="Y94" s="16"/>
      <c r="Z94" s="1"/>
      <c r="AA94" s="1"/>
      <c r="AB94" s="1"/>
      <c r="AC94" s="1"/>
      <c r="AD94" s="1"/>
      <c r="AE94" s="1"/>
      <c r="AF94" s="1"/>
    </row>
    <row r="95" spans="1:32" ht="13.5" thickBot="1">
      <c r="A95" s="1"/>
      <c r="B95" s="5"/>
      <c r="C95" s="130">
        <f>IF(SUM(C56:C94)=0,"",SUM(C56:C94))</f>
        <v>414</v>
      </c>
      <c r="D95" s="130">
        <f>IF(SUM(D56:D94)=0,"",SUM(D56:D94))</f>
        <v>412</v>
      </c>
      <c r="E95" s="130">
        <f aca="true" t="shared" si="20" ref="E95:P95">IF(SUM(E56:E94)=0,"",SUM(E56:E94))</f>
        <v>398</v>
      </c>
      <c r="F95" s="130">
        <f t="shared" si="20"/>
        <v>419</v>
      </c>
      <c r="G95" s="130">
        <f t="shared" si="20"/>
        <v>405</v>
      </c>
      <c r="H95" s="130">
        <f t="shared" si="20"/>
        <v>416</v>
      </c>
      <c r="I95" s="130">
        <f t="shared" si="20"/>
        <v>418</v>
      </c>
      <c r="J95" s="130">
        <f t="shared" si="20"/>
        <v>395</v>
      </c>
      <c r="K95" s="130">
        <f>IF(SUM(K56:K94)=0,"",SUM(K56:K94))</f>
        <v>401</v>
      </c>
      <c r="L95" s="130">
        <f t="shared" si="20"/>
      </c>
      <c r="M95" s="130">
        <f t="shared" si="20"/>
      </c>
      <c r="N95" s="7">
        <f t="shared" si="20"/>
      </c>
      <c r="O95" s="7">
        <f t="shared" si="20"/>
      </c>
      <c r="P95" s="7">
        <f t="shared" si="20"/>
      </c>
      <c r="Q95" s="1"/>
      <c r="R95" s="20">
        <f t="shared" si="14"/>
        <v>408.6666666666667</v>
      </c>
      <c r="S95" s="21"/>
      <c r="T95" s="22">
        <f>IF(SUM(T56:T94)&lt;1,"",MAX(T56:T94))</f>
        <v>56</v>
      </c>
      <c r="U95" s="22">
        <f>IF(SUM(U56:U94)&lt;1,"",MAX(U56:U94))</f>
      </c>
      <c r="V95" s="20">
        <f>IF(SUM(V56:V94)&lt;1,"",MAX(V56:V94))</f>
        <v>45.44444444444444</v>
      </c>
      <c r="W95" s="20">
        <f>IF(SUM(W56:W94)&lt;1,"",MAX(W56:W94))</f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  <c r="AE95" s="1"/>
      <c r="AF95" s="1"/>
    </row>
    <row r="96" spans="1:32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1" t="s">
        <v>62</v>
      </c>
      <c r="B97" s="1"/>
      <c r="C97" s="14">
        <f>Nomads!C43</f>
        <v>409</v>
      </c>
      <c r="D97" s="14">
        <f>'Badsey Reckers'!C43</f>
        <v>429</v>
      </c>
      <c r="E97" s="14">
        <f>'Odds &amp; Sods'!D43</f>
        <v>386</v>
      </c>
      <c r="F97" s="14">
        <f>Rustlers!E43</f>
        <v>397</v>
      </c>
      <c r="G97" s="14">
        <f>Goodalls!G43</f>
        <v>422</v>
      </c>
      <c r="H97" s="14">
        <f>Kingfishers!H43</f>
        <v>421</v>
      </c>
      <c r="I97" s="14">
        <f>Trackers!I43</f>
        <v>416</v>
      </c>
      <c r="J97" s="14">
        <f>'Badsey Lads'!J43</f>
        <v>423</v>
      </c>
      <c r="K97" s="14">
        <f>'Team Phoenix'!K43</f>
        <v>368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1" ref="D99:M99">IF(ISNUMBER(D95),IF(ISNUMBER(D97),IF(D95&gt;D97,"Won",IF(D95=D97,"Draw","Lost")),"Error"),IF(ISNUMBER(D97),"Error",IF(D95="",IF(ISTEXT(D97),"",""),"Awarded Awy")))</f>
        <v>Lost</v>
      </c>
      <c r="E99" s="108" t="str">
        <f t="shared" si="21"/>
        <v>Won</v>
      </c>
      <c r="F99" s="108" t="str">
        <f t="shared" si="21"/>
        <v>Won</v>
      </c>
      <c r="G99" s="108" t="str">
        <f t="shared" si="21"/>
        <v>Lost</v>
      </c>
      <c r="H99" s="108" t="str">
        <f t="shared" si="21"/>
        <v>Lost</v>
      </c>
      <c r="I99" s="108" t="str">
        <f t="shared" si="21"/>
        <v>Won</v>
      </c>
      <c r="J99" s="108" t="str">
        <f t="shared" si="21"/>
        <v>Lost</v>
      </c>
      <c r="K99" s="108" t="str">
        <f t="shared" si="21"/>
        <v>Won</v>
      </c>
      <c r="L99" s="108">
        <f t="shared" si="21"/>
      </c>
      <c r="M99" s="108">
        <f t="shared" si="21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5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4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 t="s">
        <v>64</v>
      </c>
      <c r="B100" s="1"/>
      <c r="C100" s="108">
        <v>3</v>
      </c>
      <c r="D100" s="108">
        <v>2</v>
      </c>
      <c r="E100" s="108">
        <v>3</v>
      </c>
      <c r="F100" s="108">
        <v>3</v>
      </c>
      <c r="G100" s="108">
        <v>2</v>
      </c>
      <c r="H100" s="108">
        <v>2</v>
      </c>
      <c r="I100" s="108">
        <v>2</v>
      </c>
      <c r="J100" s="108">
        <v>1</v>
      </c>
      <c r="K100" s="108">
        <v>5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23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 t="s">
        <v>4</v>
      </c>
      <c r="B101" s="1"/>
      <c r="C101" s="108"/>
      <c r="D101" s="108"/>
      <c r="E101" s="108">
        <v>1</v>
      </c>
      <c r="F101" s="108"/>
      <c r="G101" s="108">
        <v>1</v>
      </c>
      <c r="H101" s="108">
        <v>1</v>
      </c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3</v>
      </c>
      <c r="T101" s="1" t="s">
        <v>8</v>
      </c>
      <c r="U101" s="5">
        <f>(COUNT(C97:P97)*6)-(S100+S101)</f>
        <v>28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 t="s">
        <v>30</v>
      </c>
      <c r="B103" s="1"/>
      <c r="C103" s="108">
        <f aca="true" t="shared" si="22" ref="C103:P103">IF(C99="","",IF(C99="Awarded Hme",12,IF(C99="Awarded Awy",0,IF(C99="Won",6,IF(C99="Draw",3,0))+C100+(C101/2)-C102)))</f>
        <v>9</v>
      </c>
      <c r="D103" s="108">
        <f t="shared" si="22"/>
        <v>2</v>
      </c>
      <c r="E103" s="108">
        <f t="shared" si="22"/>
        <v>9.5</v>
      </c>
      <c r="F103" s="108">
        <f t="shared" si="22"/>
        <v>9</v>
      </c>
      <c r="G103" s="108">
        <f t="shared" si="22"/>
        <v>2.5</v>
      </c>
      <c r="H103" s="108">
        <f t="shared" si="22"/>
        <v>2.5</v>
      </c>
      <c r="I103" s="108">
        <f t="shared" si="22"/>
        <v>8</v>
      </c>
      <c r="J103" s="108">
        <f t="shared" si="22"/>
        <v>1</v>
      </c>
      <c r="K103" s="108">
        <f t="shared" si="22"/>
        <v>11</v>
      </c>
      <c r="L103" s="108">
        <f t="shared" si="22"/>
      </c>
      <c r="M103" s="108">
        <f t="shared" si="22"/>
      </c>
      <c r="N103" s="108">
        <f t="shared" si="22"/>
      </c>
      <c r="O103" s="108">
        <f t="shared" si="22"/>
      </c>
      <c r="P103" s="108">
        <f t="shared" si="22"/>
      </c>
      <c r="Q103" s="1"/>
      <c r="R103" s="1" t="s">
        <v>30</v>
      </c>
      <c r="S103" s="5">
        <f>SUM(C103:P103)</f>
        <v>54.5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  <c r="AE105" s="1"/>
      <c r="AF105" s="1"/>
    </row>
    <row r="106" spans="1:32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thickBot="1">
      <c r="A108" s="1"/>
      <c r="B108" s="1"/>
      <c r="C108" s="1" t="s">
        <v>31</v>
      </c>
      <c r="D108" s="5">
        <f>S47+S99</f>
        <v>10</v>
      </c>
      <c r="E108" s="1" t="s">
        <v>19</v>
      </c>
      <c r="F108" s="5">
        <f>U47+U99</f>
        <v>0</v>
      </c>
      <c r="G108" s="1" t="s">
        <v>25</v>
      </c>
      <c r="H108" s="5">
        <f>W47+W99</f>
        <v>8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thickBot="1">
      <c r="A109" s="1"/>
      <c r="B109" s="1"/>
      <c r="C109" s="1" t="s">
        <v>64</v>
      </c>
      <c r="D109" s="5">
        <f>S48+S100</f>
        <v>56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56</v>
      </c>
      <c r="U109" s="22">
        <f>IF(ISNUMBER(U43),MAX(U43,U95),IF(ISNUMBER(U95),MAX(U43,U95),""))</f>
      </c>
      <c r="V109" s="20">
        <f>Z43</f>
        <v>44.22222222222222</v>
      </c>
      <c r="W109" s="20">
        <f>AA43</f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thickBot="1">
      <c r="A110" s="1"/>
      <c r="B110" s="1"/>
      <c r="C110" s="1" t="s">
        <v>4</v>
      </c>
      <c r="D110" s="5">
        <f>S49+S101</f>
        <v>5</v>
      </c>
      <c r="E110" s="1" t="s">
        <v>26</v>
      </c>
      <c r="F110" s="5">
        <f>U49+U101</f>
        <v>47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44.22222222222222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1"/>
      <c r="B112" s="1"/>
      <c r="C112" s="1" t="s">
        <v>30</v>
      </c>
      <c r="D112" s="5">
        <f>S51+S103</f>
        <v>118.5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4:B19 B56:B94 B21:B42">
    <cfRule type="cellIs" priority="32" dxfId="367" operator="equal" stopIfTrue="1">
      <formula>"F"</formula>
    </cfRule>
    <cfRule type="cellIs" priority="33" dxfId="368" operator="equal" stopIfTrue="1">
      <formula>"M"</formula>
    </cfRule>
  </conditionalFormatting>
  <conditionalFormatting sqref="O99:P99 C47:P47">
    <cfRule type="cellIs" priority="34" dxfId="13" operator="equal" stopIfTrue="1">
      <formula>"Won"</formula>
    </cfRule>
  </conditionalFormatting>
  <conditionalFormatting sqref="C99:N99">
    <cfRule type="cellIs" priority="31" dxfId="13" operator="equal" stopIfTrue="1">
      <formula>"Won"</formula>
    </cfRule>
  </conditionalFormatting>
  <conditionalFormatting sqref="B20">
    <cfRule type="cellIs" priority="16" dxfId="367" operator="equal" stopIfTrue="1">
      <formula>"F"</formula>
    </cfRule>
    <cfRule type="cellIs" priority="17" dxfId="368" operator="equal" stopIfTrue="1">
      <formula>"M"</formula>
    </cfRule>
  </conditionalFormatting>
  <conditionalFormatting sqref="V56:V94">
    <cfRule type="expression" priority="1630" dxfId="7" stopIfTrue="1">
      <formula>$V56=MAX($V$56:$V$94)</formula>
    </cfRule>
  </conditionalFormatting>
  <conditionalFormatting sqref="W56:W94">
    <cfRule type="expression" priority="1632" dxfId="6" stopIfTrue="1">
      <formula>$W56=MAX($W$56:$W$94)</formula>
    </cfRule>
  </conditionalFormatting>
  <conditionalFormatting sqref="C56:P94 R56:R94">
    <cfRule type="cellIs" priority="1634" dxfId="12" operator="lessThan" stopIfTrue="1">
      <formula>1</formula>
    </cfRule>
    <cfRule type="expression" priority="1635" dxfId="6" stopIfTrue="1">
      <formula>IF($B56="F",(C56=MAX(C$56:C$94)))</formula>
    </cfRule>
    <cfRule type="expression" priority="1636" dxfId="9" stopIfTrue="1">
      <formula>IF(OR($B56="M",$B56=""),(C56=MAX(C$56:C$94)))</formula>
    </cfRule>
  </conditionalFormatting>
  <conditionalFormatting sqref="V4:V42">
    <cfRule type="expression" priority="1714" dxfId="7" stopIfTrue="1">
      <formula>$V4=MAX($V$4:$V$42)</formula>
    </cfRule>
  </conditionalFormatting>
  <conditionalFormatting sqref="W4:W42">
    <cfRule type="expression" priority="1716" dxfId="6" stopIfTrue="1">
      <formula>$W4=MAX($W$4:$W$42)</formula>
    </cfRule>
  </conditionalFormatting>
  <conditionalFormatting sqref="Y4:Y42">
    <cfRule type="expression" priority="1718" dxfId="23" stopIfTrue="1">
      <formula>$Y4=MAX($Y$4:$Y$42)</formula>
    </cfRule>
  </conditionalFormatting>
  <conditionalFormatting sqref="C4:P42 R4:S42">
    <cfRule type="cellIs" priority="1720" dxfId="12" operator="lessThan" stopIfTrue="1">
      <formula>1</formula>
    </cfRule>
    <cfRule type="expression" priority="1721" dxfId="6" stopIfTrue="1">
      <formula>IF($B4="F",(C4=MAX(C$4:C$42)))</formula>
    </cfRule>
    <cfRule type="expression" priority="1722" dxfId="9" stopIfTrue="1">
      <formula>IF(OR($B4="M",$B4=""),(C4=MAX(C$4:C$42)))</formula>
    </cfRule>
  </conditionalFormatting>
  <conditionalFormatting sqref="Z4:Z42">
    <cfRule type="expression" priority="1738" dxfId="10" stopIfTrue="1">
      <formula>$Z4=MAX($Z$4:$Z$42)</formula>
    </cfRule>
  </conditionalFormatting>
  <conditionalFormatting sqref="AA4:AA42">
    <cfRule type="expression" priority="1739" dxfId="11" stopIfTrue="1">
      <formula>$AA4=MAX($AA$4:$AA$42)</formula>
    </cfRule>
  </conditionalFormatting>
  <conditionalFormatting sqref="T56:T94 T4:T42">
    <cfRule type="expression" priority="1743" dxfId="15" stopIfTrue="1">
      <formula>$T4=MAX($T$4:$T$42,$T$56:$T$94)</formula>
    </cfRule>
  </conditionalFormatting>
  <conditionalFormatting sqref="U56:U94 U4:U42">
    <cfRule type="expression" priority="1746" dxfId="11" stopIfTrue="1">
      <formula>$U4=MAX($U$4:$U$42,$U$56:$U$94)</formula>
    </cfRule>
  </conditionalFormatting>
  <conditionalFormatting sqref="A4:A42">
    <cfRule type="expression" priority="1749" dxfId="0" stopIfTrue="1">
      <formula>(OR($T4=MAX($T$4:$T$42,$T$56:$T$94),$U4=MAX($U$4:$U$42,$U$56:$U$94)))</formula>
    </cfRule>
    <cfRule type="expression" priority="1750" dxfId="0" stopIfTrue="1">
      <formula>(OR($V4=MAX($V$56:$V$94),$W4=MAX($W$56:$W$94)))</formula>
    </cfRule>
    <cfRule type="expression" priority="1751" dxfId="0" stopIfTrue="1">
      <formula>($Y4=MAX($Y$4:$Y$42))</formula>
    </cfRule>
  </conditionalFormatting>
  <conditionalFormatting sqref="A56:A94">
    <cfRule type="expression" priority="1755" dxfId="0" stopIfTrue="1">
      <formula>(OR($T56=MAX($T$4:$T$42,$T$56:$T$94),$U56=MAX($U$4:$U$42,$U$56:$U$94)))</formula>
    </cfRule>
    <cfRule type="expression" priority="1756" dxfId="0" stopIfTrue="1">
      <formula>(OR($V56=MAX($V$56:$V$94),$W56=MAX($W$56:$W$94)))</formula>
    </cfRule>
    <cfRule type="expression" priority="1757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5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D51:D53 I51:I53 C51:C53 B43:B53 E51:E53 A95:B103 F51:F53 F94:F96 H51:H53 D94:E94 G51:G53 C46:I46 G94:P94 J51:J53 G96:P96 J95 C103:P103 K51:P53 B55 K46:L46 N46:P46 C98:L98 O98:P98 O47:P47 Q50:X53 Q49:T49 V49:X49 C96:E96 M95:P95 Q44:X48 Q43:W43 C44:P44 N50:P50 N102:P102 Q95:X103 Q42 Q27:U38 Q55 S55:X55 Q54 S54:X54 X42 X27:X40 Q78:U94 X78:X94 Q39:Q40 S39:U3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116"/>
  <sheetViews>
    <sheetView zoomScale="75" zoomScaleNormal="75" zoomScalePageLayoutView="80" workbookViewId="0" topLeftCell="A46">
      <selection activeCell="W69" sqref="W69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1" ht="18" thickBot="1">
      <c r="A1" s="244" t="str">
        <f ca="1">+RIGHT(CELL("filename",A1),LEN(CELL("filename",A1))-FIND("]",CELL("filename",A1)))&amp;" Home"</f>
        <v>Badsey Lads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6"/>
      <c r="AA1" s="166"/>
      <c r="AB1" s="1"/>
      <c r="AC1" s="1"/>
      <c r="AD1" s="1"/>
      <c r="AE1" s="1"/>
    </row>
    <row r="2" spans="1:31" ht="13.5" thickBot="1">
      <c r="A2" s="167" t="s">
        <v>110</v>
      </c>
      <c r="B2" s="161" t="s">
        <v>79</v>
      </c>
      <c r="C2" s="206">
        <v>45190</v>
      </c>
      <c r="D2" s="206">
        <v>45204</v>
      </c>
      <c r="E2" s="206">
        <v>45218</v>
      </c>
      <c r="F2" s="206">
        <v>45232</v>
      </c>
      <c r="G2" s="206">
        <v>45253</v>
      </c>
      <c r="H2" s="206">
        <v>45309</v>
      </c>
      <c r="I2" s="206">
        <v>45337</v>
      </c>
      <c r="J2" s="206">
        <v>45358</v>
      </c>
      <c r="K2" s="206">
        <v>45372</v>
      </c>
      <c r="L2" s="131"/>
      <c r="M2" s="131"/>
      <c r="N2" s="163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66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  <c r="AC2" s="1"/>
      <c r="AD2" s="1"/>
      <c r="AE2" s="1"/>
    </row>
    <row r="3" spans="1:31" ht="13.5" thickBot="1">
      <c r="A3" s="162" t="str">
        <f ca="1">+RIGHT(CELL("filename",A1),LEN(CELL("filename",A1))-FIND("]",CELL("filename",A1)))</f>
        <v>Badsey Lads</v>
      </c>
      <c r="B3" s="7" t="s">
        <v>10</v>
      </c>
      <c r="C3" s="7" t="s">
        <v>395</v>
      </c>
      <c r="D3" s="7" t="s">
        <v>125</v>
      </c>
      <c r="E3" s="7" t="s">
        <v>124</v>
      </c>
      <c r="F3" s="7" t="s">
        <v>150</v>
      </c>
      <c r="G3" s="7" t="s">
        <v>121</v>
      </c>
      <c r="H3" s="7" t="s">
        <v>374</v>
      </c>
      <c r="I3" s="7" t="s">
        <v>375</v>
      </c>
      <c r="J3" s="7" t="s">
        <v>120</v>
      </c>
      <c r="K3" s="7" t="s">
        <v>127</v>
      </c>
      <c r="L3" s="160"/>
      <c r="M3" s="7"/>
      <c r="N3" s="7"/>
      <c r="O3" s="7"/>
      <c r="P3" s="7"/>
      <c r="Q3" s="1"/>
      <c r="R3" s="7" t="s">
        <v>3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  <c r="AE3" s="1"/>
    </row>
    <row r="4" spans="1:31" ht="12.75">
      <c r="A4" s="219" t="s">
        <v>172</v>
      </c>
      <c r="B4" s="122" t="s">
        <v>131</v>
      </c>
      <c r="C4" s="13"/>
      <c r="D4" s="57"/>
      <c r="E4" s="14"/>
      <c r="F4" s="14">
        <v>37</v>
      </c>
      <c r="G4" s="129"/>
      <c r="H4" s="14">
        <v>37</v>
      </c>
      <c r="I4" s="14"/>
      <c r="J4" s="14"/>
      <c r="K4" s="14"/>
      <c r="L4" s="14"/>
      <c r="M4" s="14"/>
      <c r="N4" s="14"/>
      <c r="O4" s="14"/>
      <c r="P4" s="14"/>
      <c r="Q4" s="1"/>
      <c r="R4" s="101">
        <f aca="true" t="shared" si="0" ref="R4:R21">IF((COUNT(C4:P4))&lt;1,"",(AVERAGE(C4:P4)))</f>
        <v>37</v>
      </c>
      <c r="S4" s="39">
        <f aca="true" t="shared" si="1" ref="S4:S22">IF((COUNT(C4:P4,C56:P56))&lt;1,"",(AVERAGE(C4:P4,C56:P56)))</f>
        <v>34.666666666666664</v>
      </c>
      <c r="T4" s="168">
        <f aca="true" t="shared" si="2" ref="T4:T21">IF((COUNT(C4:P4))&lt;1,"",IF(B4="F"," ",MAX(C4:P4)))</f>
        <v>37</v>
      </c>
      <c r="U4" s="169" t="str">
        <f aca="true" t="shared" si="3" ref="U4:U21">IF((COUNT(C4:P4))&lt;1,"",IF(B4="F",MAX(C4:P4)," "))</f>
        <v> </v>
      </c>
      <c r="V4" s="170" t="str">
        <f>IF(B4="F"," ",IF(COUNTA(C4:P4)&gt;=6,R4," "))</f>
        <v> </v>
      </c>
      <c r="W4" s="171" t="str">
        <f>IF(B4="F",IF(COUNTA(C4:P4)&gt;=6,R4," ")," ")</f>
        <v> </v>
      </c>
      <c r="X4" s="172">
        <f>IF((COUNT(C4:P4))&lt;1,"",(COUNT(C4:P4)))</f>
        <v>2</v>
      </c>
      <c r="Y4" s="173">
        <f>IF((COUNT(C4:P4,C56:P56))&lt;6,"",(AVERAGE(C4:P4,C56:P56)))</f>
      </c>
      <c r="Z4" s="174">
        <f>IF(B4="F","",Y4)</f>
      </c>
      <c r="AA4" s="175">
        <f>IF(B4="F",Y4,"")</f>
      </c>
      <c r="AB4" s="1"/>
      <c r="AC4" s="1"/>
      <c r="AD4" s="1"/>
      <c r="AE4" s="1"/>
    </row>
    <row r="5" spans="1:31" ht="12.75">
      <c r="A5" s="216" t="s">
        <v>173</v>
      </c>
      <c r="B5" s="217" t="s">
        <v>131</v>
      </c>
      <c r="C5" s="13"/>
      <c r="D5" s="57">
        <v>40</v>
      </c>
      <c r="E5" s="14">
        <v>41</v>
      </c>
      <c r="F5" s="14">
        <v>45</v>
      </c>
      <c r="G5" s="129">
        <v>49</v>
      </c>
      <c r="H5" s="14">
        <v>43</v>
      </c>
      <c r="I5" s="14">
        <v>41</v>
      </c>
      <c r="J5" s="14"/>
      <c r="K5" s="14"/>
      <c r="L5" s="14"/>
      <c r="M5" s="14"/>
      <c r="N5" s="14"/>
      <c r="O5" s="14"/>
      <c r="P5" s="14"/>
      <c r="Q5" s="1"/>
      <c r="R5" s="102">
        <f t="shared" si="0"/>
        <v>43.166666666666664</v>
      </c>
      <c r="S5" s="39">
        <f t="shared" si="1"/>
        <v>43.416666666666664</v>
      </c>
      <c r="T5" s="176">
        <f t="shared" si="2"/>
        <v>49</v>
      </c>
      <c r="U5" s="177" t="str">
        <f t="shared" si="3"/>
        <v> </v>
      </c>
      <c r="V5" s="178">
        <f>IF(B5="F"," ",IF(COUNTA(C5:P5)&gt;=6,R5," "))</f>
        <v>43.166666666666664</v>
      </c>
      <c r="W5" s="179" t="str">
        <f>IF(B5="F",IF(COUNTA(C5:P5)&gt;=6,R5," ")," ")</f>
        <v> </v>
      </c>
      <c r="X5" s="180">
        <f>IF((COUNT(C5:P5))&lt;1,"",(COUNT(C5:P5)))</f>
        <v>6</v>
      </c>
      <c r="Y5" s="181">
        <f>IF((COUNT(C5:P5,C57:P57))&lt;6,"",(AVERAGE(C5:P5,C57:P57)))</f>
        <v>43.416666666666664</v>
      </c>
      <c r="Z5" s="182">
        <f aca="true" t="shared" si="4" ref="Z5:Z42">IF(B5="F","",Y5)</f>
        <v>43.416666666666664</v>
      </c>
      <c r="AA5" s="183">
        <f aca="true" t="shared" si="5" ref="AA5:AA42">IF(B5="F",Y5,"")</f>
      </c>
      <c r="AB5" s="1"/>
      <c r="AC5" s="1"/>
      <c r="AD5" s="1"/>
      <c r="AE5" s="1"/>
    </row>
    <row r="6" spans="1:31" ht="12.75">
      <c r="A6" s="214" t="s">
        <v>190</v>
      </c>
      <c r="B6" s="215" t="s">
        <v>35</v>
      </c>
      <c r="C6" s="13"/>
      <c r="D6" s="57"/>
      <c r="E6" s="14"/>
      <c r="F6" s="14"/>
      <c r="G6" s="129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 t="shared" si="0"/>
      </c>
      <c r="S6" s="39">
        <f t="shared" si="1"/>
      </c>
      <c r="T6" s="176">
        <f t="shared" si="2"/>
      </c>
      <c r="U6" s="177">
        <f t="shared" si="3"/>
      </c>
      <c r="V6" s="178" t="str">
        <f aca="true" t="shared" si="6" ref="V6:V42">IF(B6="F"," ",IF(COUNTA(C6:P6)&gt;=6,R6," "))</f>
        <v> </v>
      </c>
      <c r="W6" s="179" t="str">
        <f aca="true" t="shared" si="7" ref="W6:W42">IF(B6="F",IF(COUNTA(C6:P6)&gt;=6,R6," ")," ")</f>
        <v> </v>
      </c>
      <c r="X6" s="180">
        <f>IF((COUNT(C6:P6))&lt;1,"",(COUNT(C6:P6)))</f>
      </c>
      <c r="Y6" s="181">
        <f aca="true" t="shared" si="8" ref="Y6:Y42">IF((COUNT(C6:P6,C58:P58))&lt;6,"",(AVERAGE(C6:P6,C58:P58)))</f>
      </c>
      <c r="Z6" s="182">
        <f t="shared" si="4"/>
      </c>
      <c r="AA6" s="183">
        <f t="shared" si="5"/>
      </c>
      <c r="AB6" s="1"/>
      <c r="AC6" s="1"/>
      <c r="AD6" s="1"/>
      <c r="AE6" s="1"/>
    </row>
    <row r="7" spans="1:31" ht="12.75">
      <c r="A7" s="218" t="s">
        <v>174</v>
      </c>
      <c r="B7" s="215" t="s">
        <v>131</v>
      </c>
      <c r="C7" s="13">
        <v>39</v>
      </c>
      <c r="D7" s="57">
        <v>44</v>
      </c>
      <c r="E7" s="14">
        <v>39</v>
      </c>
      <c r="F7" s="14"/>
      <c r="G7" s="129">
        <v>46</v>
      </c>
      <c r="H7" s="14">
        <v>43</v>
      </c>
      <c r="I7" s="14">
        <v>44</v>
      </c>
      <c r="J7" s="14"/>
      <c r="K7" s="14"/>
      <c r="L7" s="14"/>
      <c r="M7" s="14"/>
      <c r="N7" s="14"/>
      <c r="O7" s="14"/>
      <c r="P7" s="14"/>
      <c r="Q7" s="1"/>
      <c r="R7" s="102">
        <f t="shared" si="0"/>
        <v>42.5</v>
      </c>
      <c r="S7" s="39">
        <f t="shared" si="1"/>
        <v>41.53846153846154</v>
      </c>
      <c r="T7" s="176">
        <f t="shared" si="2"/>
        <v>46</v>
      </c>
      <c r="U7" s="177" t="str">
        <f t="shared" si="3"/>
        <v> </v>
      </c>
      <c r="V7" s="178">
        <f t="shared" si="6"/>
        <v>42.5</v>
      </c>
      <c r="W7" s="179" t="str">
        <f t="shared" si="7"/>
        <v> </v>
      </c>
      <c r="X7" s="180">
        <f>IF((COUNT(C7:P7))&lt;1,"",(COUNT(C7:P7)))</f>
        <v>6</v>
      </c>
      <c r="Y7" s="181">
        <f t="shared" si="8"/>
        <v>41.53846153846154</v>
      </c>
      <c r="Z7" s="182">
        <f t="shared" si="4"/>
        <v>41.53846153846154</v>
      </c>
      <c r="AA7" s="183">
        <f t="shared" si="5"/>
      </c>
      <c r="AB7" s="1"/>
      <c r="AC7" s="1"/>
      <c r="AD7" s="1"/>
      <c r="AE7" s="1"/>
    </row>
    <row r="8" spans="1:31" ht="12.75">
      <c r="A8" s="216" t="s">
        <v>175</v>
      </c>
      <c r="B8" s="217" t="s">
        <v>131</v>
      </c>
      <c r="C8" s="13" t="s">
        <v>388</v>
      </c>
      <c r="D8" s="57"/>
      <c r="E8" s="14"/>
      <c r="F8" s="14"/>
      <c r="G8" s="129"/>
      <c r="H8" s="14"/>
      <c r="I8" s="14"/>
      <c r="J8" s="14"/>
      <c r="K8" s="14"/>
      <c r="L8" s="14"/>
      <c r="M8" s="14"/>
      <c r="N8" s="14"/>
      <c r="O8" s="14"/>
      <c r="P8" s="14"/>
      <c r="Q8" s="1"/>
      <c r="R8" s="102">
        <f t="shared" si="0"/>
      </c>
      <c r="S8" s="39">
        <f t="shared" si="1"/>
      </c>
      <c r="T8" s="176">
        <f t="shared" si="2"/>
      </c>
      <c r="U8" s="177">
        <f t="shared" si="3"/>
      </c>
      <c r="V8" s="178" t="str">
        <f t="shared" si="6"/>
        <v> </v>
      </c>
      <c r="W8" s="179" t="str">
        <f t="shared" si="7"/>
        <v> </v>
      </c>
      <c r="X8" s="180">
        <f aca="true" t="shared" si="9" ref="X8:X21">IF((COUNT(C8:P8))&lt;1,"",(COUNT(C8:P8)))</f>
      </c>
      <c r="Y8" s="181">
        <f t="shared" si="8"/>
      </c>
      <c r="Z8" s="182">
        <f t="shared" si="4"/>
      </c>
      <c r="AA8" s="183">
        <f t="shared" si="5"/>
      </c>
      <c r="AB8" s="1"/>
      <c r="AC8" s="1"/>
      <c r="AD8" s="1"/>
      <c r="AE8" s="1"/>
    </row>
    <row r="9" spans="1:31" ht="12.75">
      <c r="A9" s="218" t="s">
        <v>176</v>
      </c>
      <c r="B9" s="215" t="s">
        <v>131</v>
      </c>
      <c r="C9" s="13">
        <v>37</v>
      </c>
      <c r="D9" s="57"/>
      <c r="E9" s="14"/>
      <c r="F9" s="14">
        <v>46</v>
      </c>
      <c r="G9" s="129"/>
      <c r="H9" s="14">
        <v>43</v>
      </c>
      <c r="I9" s="14"/>
      <c r="J9" s="14">
        <v>38</v>
      </c>
      <c r="K9" s="14">
        <v>39</v>
      </c>
      <c r="L9" s="14"/>
      <c r="M9" s="14"/>
      <c r="N9" s="14"/>
      <c r="O9" s="14"/>
      <c r="P9" s="14"/>
      <c r="Q9" s="1"/>
      <c r="R9" s="102">
        <f t="shared" si="0"/>
        <v>40.6</v>
      </c>
      <c r="S9" s="39">
        <f t="shared" si="1"/>
        <v>38.333333333333336</v>
      </c>
      <c r="T9" s="176">
        <f t="shared" si="2"/>
        <v>46</v>
      </c>
      <c r="U9" s="177" t="str">
        <f t="shared" si="3"/>
        <v> </v>
      </c>
      <c r="V9" s="178" t="str">
        <f t="shared" si="6"/>
        <v> </v>
      </c>
      <c r="W9" s="179" t="str">
        <f t="shared" si="7"/>
        <v> </v>
      </c>
      <c r="X9" s="180">
        <f t="shared" si="9"/>
        <v>5</v>
      </c>
      <c r="Y9" s="181">
        <f t="shared" si="8"/>
        <v>38.333333333333336</v>
      </c>
      <c r="Z9" s="182">
        <f t="shared" si="4"/>
        <v>38.333333333333336</v>
      </c>
      <c r="AA9" s="183">
        <f t="shared" si="5"/>
      </c>
      <c r="AB9" s="1"/>
      <c r="AC9" s="1"/>
      <c r="AD9" s="1"/>
      <c r="AE9" s="1"/>
    </row>
    <row r="10" spans="1:31" ht="12.75">
      <c r="A10" s="216" t="s">
        <v>177</v>
      </c>
      <c r="B10" s="217" t="s">
        <v>131</v>
      </c>
      <c r="C10" s="13" t="s">
        <v>388</v>
      </c>
      <c r="D10" s="57" t="s">
        <v>388</v>
      </c>
      <c r="E10" s="14"/>
      <c r="F10" s="14"/>
      <c r="G10" s="129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0"/>
      </c>
      <c r="S10" s="39">
        <f t="shared" si="1"/>
      </c>
      <c r="T10" s="176">
        <f t="shared" si="2"/>
      </c>
      <c r="U10" s="177">
        <f t="shared" si="3"/>
      </c>
      <c r="V10" s="178" t="str">
        <f t="shared" si="6"/>
        <v> </v>
      </c>
      <c r="W10" s="179" t="str">
        <f t="shared" si="7"/>
        <v> </v>
      </c>
      <c r="X10" s="180">
        <f t="shared" si="9"/>
      </c>
      <c r="Y10" s="181">
        <f t="shared" si="8"/>
      </c>
      <c r="Z10" s="182">
        <f t="shared" si="4"/>
      </c>
      <c r="AA10" s="183">
        <f t="shared" si="5"/>
      </c>
      <c r="AB10" s="1"/>
      <c r="AC10" s="1"/>
      <c r="AD10" s="1"/>
      <c r="AE10" s="1"/>
    </row>
    <row r="11" spans="1:31" ht="12.75">
      <c r="A11" s="216" t="s">
        <v>178</v>
      </c>
      <c r="B11" s="217" t="s">
        <v>131</v>
      </c>
      <c r="C11" s="13">
        <v>47</v>
      </c>
      <c r="D11" s="57"/>
      <c r="E11" s="14">
        <v>45</v>
      </c>
      <c r="F11" s="14"/>
      <c r="G11" s="129">
        <v>42</v>
      </c>
      <c r="H11" s="14">
        <v>44</v>
      </c>
      <c r="I11" s="14">
        <v>50</v>
      </c>
      <c r="J11" s="14">
        <v>39</v>
      </c>
      <c r="K11" s="14">
        <v>38</v>
      </c>
      <c r="L11" s="14"/>
      <c r="M11" s="14"/>
      <c r="N11" s="14"/>
      <c r="O11" s="14"/>
      <c r="P11" s="14"/>
      <c r="Q11" s="1"/>
      <c r="R11" s="102">
        <f t="shared" si="0"/>
        <v>43.57142857142857</v>
      </c>
      <c r="S11" s="39">
        <f t="shared" si="1"/>
        <v>42.733333333333334</v>
      </c>
      <c r="T11" s="176">
        <f t="shared" si="2"/>
        <v>50</v>
      </c>
      <c r="U11" s="177" t="str">
        <f t="shared" si="3"/>
        <v> </v>
      </c>
      <c r="V11" s="178">
        <f t="shared" si="6"/>
        <v>43.57142857142857</v>
      </c>
      <c r="W11" s="179" t="str">
        <f t="shared" si="7"/>
        <v> </v>
      </c>
      <c r="X11" s="180">
        <f t="shared" si="9"/>
        <v>7</v>
      </c>
      <c r="Y11" s="181">
        <f t="shared" si="8"/>
        <v>42.733333333333334</v>
      </c>
      <c r="Z11" s="182">
        <f t="shared" si="4"/>
        <v>42.733333333333334</v>
      </c>
      <c r="AA11" s="183">
        <f t="shared" si="5"/>
      </c>
      <c r="AB11" s="1"/>
      <c r="AC11" s="1"/>
      <c r="AD11" s="1"/>
      <c r="AE11" s="1"/>
    </row>
    <row r="12" spans="1:31" ht="12.75">
      <c r="A12" s="216" t="s">
        <v>179</v>
      </c>
      <c r="B12" s="217" t="s">
        <v>131</v>
      </c>
      <c r="C12" s="13">
        <v>41</v>
      </c>
      <c r="D12" s="57">
        <v>36</v>
      </c>
      <c r="E12" s="14">
        <v>43</v>
      </c>
      <c r="F12" s="14"/>
      <c r="G12" s="129"/>
      <c r="H12" s="14">
        <v>39</v>
      </c>
      <c r="I12" s="14"/>
      <c r="J12" s="14">
        <v>37</v>
      </c>
      <c r="K12" s="14">
        <v>35</v>
      </c>
      <c r="L12" s="14"/>
      <c r="M12" s="14"/>
      <c r="N12" s="14"/>
      <c r="O12" s="14"/>
      <c r="P12" s="14"/>
      <c r="Q12" s="1"/>
      <c r="R12" s="102">
        <f t="shared" si="0"/>
        <v>38.5</v>
      </c>
      <c r="S12" s="39">
        <f t="shared" si="1"/>
        <v>38.22222222222222</v>
      </c>
      <c r="T12" s="176">
        <f t="shared" si="2"/>
        <v>43</v>
      </c>
      <c r="U12" s="177" t="str">
        <f t="shared" si="3"/>
        <v> </v>
      </c>
      <c r="V12" s="178">
        <f t="shared" si="6"/>
        <v>38.5</v>
      </c>
      <c r="W12" s="179" t="str">
        <f t="shared" si="7"/>
        <v> </v>
      </c>
      <c r="X12" s="180">
        <f t="shared" si="9"/>
        <v>6</v>
      </c>
      <c r="Y12" s="181">
        <f t="shared" si="8"/>
        <v>38.22222222222222</v>
      </c>
      <c r="Z12" s="182">
        <f t="shared" si="4"/>
        <v>38.22222222222222</v>
      </c>
      <c r="AA12" s="183">
        <f t="shared" si="5"/>
      </c>
      <c r="AB12" s="1"/>
      <c r="AC12" s="1"/>
      <c r="AD12" s="1"/>
      <c r="AE12" s="1"/>
    </row>
    <row r="13" spans="1:31" ht="12.75">
      <c r="A13" s="218" t="s">
        <v>180</v>
      </c>
      <c r="B13" s="215" t="s">
        <v>131</v>
      </c>
      <c r="C13" s="13">
        <v>40</v>
      </c>
      <c r="D13" s="57">
        <v>44</v>
      </c>
      <c r="E13" s="14"/>
      <c r="F13" s="14">
        <v>47</v>
      </c>
      <c r="G13" s="129">
        <v>42</v>
      </c>
      <c r="H13" s="14">
        <v>37</v>
      </c>
      <c r="I13" s="14">
        <v>45</v>
      </c>
      <c r="J13" s="14">
        <v>44</v>
      </c>
      <c r="K13" s="14">
        <v>42</v>
      </c>
      <c r="L13" s="14"/>
      <c r="M13" s="14"/>
      <c r="N13" s="14"/>
      <c r="O13" s="14"/>
      <c r="P13" s="14"/>
      <c r="Q13" s="1"/>
      <c r="R13" s="102">
        <f t="shared" si="0"/>
        <v>42.625</v>
      </c>
      <c r="S13" s="39">
        <f t="shared" si="1"/>
        <v>42.46666666666667</v>
      </c>
      <c r="T13" s="176">
        <f t="shared" si="2"/>
        <v>47</v>
      </c>
      <c r="U13" s="177" t="str">
        <f t="shared" si="3"/>
        <v> </v>
      </c>
      <c r="V13" s="178">
        <f t="shared" si="6"/>
        <v>42.625</v>
      </c>
      <c r="W13" s="179" t="str">
        <f t="shared" si="7"/>
        <v> </v>
      </c>
      <c r="X13" s="180">
        <f t="shared" si="9"/>
        <v>8</v>
      </c>
      <c r="Y13" s="181">
        <f t="shared" si="8"/>
        <v>42.46666666666667</v>
      </c>
      <c r="Z13" s="182">
        <f t="shared" si="4"/>
        <v>42.46666666666667</v>
      </c>
      <c r="AA13" s="183">
        <f t="shared" si="5"/>
      </c>
      <c r="AB13" s="1"/>
      <c r="AC13" s="1"/>
      <c r="AD13" s="1"/>
      <c r="AE13" s="1"/>
    </row>
    <row r="14" spans="1:31" ht="12.75">
      <c r="A14" s="218" t="s">
        <v>181</v>
      </c>
      <c r="B14" s="215" t="s">
        <v>131</v>
      </c>
      <c r="C14" s="13"/>
      <c r="D14" s="57"/>
      <c r="E14" s="14">
        <v>39</v>
      </c>
      <c r="F14" s="14">
        <v>49</v>
      </c>
      <c r="G14" s="129">
        <v>41</v>
      </c>
      <c r="H14" s="14"/>
      <c r="I14" s="14">
        <v>38</v>
      </c>
      <c r="J14" s="14"/>
      <c r="K14" s="14">
        <v>36</v>
      </c>
      <c r="L14" s="14"/>
      <c r="M14" s="14"/>
      <c r="N14" s="14"/>
      <c r="O14" s="14"/>
      <c r="P14" s="14"/>
      <c r="Q14" s="1"/>
      <c r="R14" s="102">
        <f t="shared" si="0"/>
        <v>40.6</v>
      </c>
      <c r="S14" s="39">
        <f t="shared" si="1"/>
        <v>39.38461538461539</v>
      </c>
      <c r="T14" s="176">
        <f t="shared" si="2"/>
        <v>49</v>
      </c>
      <c r="U14" s="177" t="str">
        <f t="shared" si="3"/>
        <v> </v>
      </c>
      <c r="V14" s="178" t="str">
        <f t="shared" si="6"/>
        <v> </v>
      </c>
      <c r="W14" s="179" t="str">
        <f t="shared" si="7"/>
        <v> </v>
      </c>
      <c r="X14" s="180">
        <f t="shared" si="9"/>
        <v>5</v>
      </c>
      <c r="Y14" s="181">
        <f t="shared" si="8"/>
        <v>39.38461538461539</v>
      </c>
      <c r="Z14" s="182">
        <f t="shared" si="4"/>
        <v>39.38461538461539</v>
      </c>
      <c r="AA14" s="183">
        <f t="shared" si="5"/>
      </c>
      <c r="AB14" s="1"/>
      <c r="AC14" s="1"/>
      <c r="AD14" s="1"/>
      <c r="AE14" s="1"/>
    </row>
    <row r="15" spans="1:31" ht="12.75">
      <c r="A15" s="218" t="s">
        <v>182</v>
      </c>
      <c r="B15" s="215" t="s">
        <v>131</v>
      </c>
      <c r="C15" s="13">
        <v>30</v>
      </c>
      <c r="D15" s="57">
        <v>40</v>
      </c>
      <c r="E15" s="14">
        <v>46</v>
      </c>
      <c r="F15" s="14"/>
      <c r="G15" s="129">
        <v>39</v>
      </c>
      <c r="H15" s="14">
        <v>49</v>
      </c>
      <c r="I15" s="14">
        <v>36</v>
      </c>
      <c r="J15" s="14">
        <v>38</v>
      </c>
      <c r="K15" s="14">
        <v>42</v>
      </c>
      <c r="L15" s="14"/>
      <c r="M15" s="14"/>
      <c r="N15" s="14"/>
      <c r="O15" s="14"/>
      <c r="P15" s="14"/>
      <c r="Q15" s="1"/>
      <c r="R15" s="102">
        <f t="shared" si="0"/>
        <v>40</v>
      </c>
      <c r="S15" s="39">
        <f t="shared" si="1"/>
        <v>41.53333333333333</v>
      </c>
      <c r="T15" s="176">
        <f t="shared" si="2"/>
        <v>49</v>
      </c>
      <c r="U15" s="177" t="str">
        <f t="shared" si="3"/>
        <v> </v>
      </c>
      <c r="V15" s="178">
        <f t="shared" si="6"/>
        <v>40</v>
      </c>
      <c r="W15" s="179" t="str">
        <f t="shared" si="7"/>
        <v> </v>
      </c>
      <c r="X15" s="180">
        <f t="shared" si="9"/>
        <v>8</v>
      </c>
      <c r="Y15" s="181">
        <f t="shared" si="8"/>
        <v>41.53333333333333</v>
      </c>
      <c r="Z15" s="182">
        <f t="shared" si="4"/>
        <v>41.53333333333333</v>
      </c>
      <c r="AA15" s="183">
        <f t="shared" si="5"/>
      </c>
      <c r="AB15" s="1"/>
      <c r="AC15" s="1"/>
      <c r="AD15" s="1"/>
      <c r="AE15" s="1"/>
    </row>
    <row r="16" spans="1:31" ht="12.75">
      <c r="A16" s="218" t="s">
        <v>183</v>
      </c>
      <c r="B16" s="215" t="s">
        <v>131</v>
      </c>
      <c r="C16" s="13">
        <v>41</v>
      </c>
      <c r="D16" s="57">
        <v>51</v>
      </c>
      <c r="E16" s="14">
        <v>49</v>
      </c>
      <c r="F16" s="14">
        <v>44</v>
      </c>
      <c r="G16" s="129">
        <v>36</v>
      </c>
      <c r="H16" s="14">
        <v>44</v>
      </c>
      <c r="I16" s="14"/>
      <c r="J16" s="14">
        <v>54</v>
      </c>
      <c r="K16" s="14">
        <v>44</v>
      </c>
      <c r="L16" s="14"/>
      <c r="M16" s="14"/>
      <c r="N16" s="14"/>
      <c r="O16" s="14"/>
      <c r="P16" s="14"/>
      <c r="Q16" s="1"/>
      <c r="R16" s="102">
        <f t="shared" si="0"/>
        <v>45.375</v>
      </c>
      <c r="S16" s="39">
        <f t="shared" si="1"/>
        <v>44.92857142857143</v>
      </c>
      <c r="T16" s="176">
        <f t="shared" si="2"/>
        <v>54</v>
      </c>
      <c r="U16" s="177" t="str">
        <f t="shared" si="3"/>
        <v> </v>
      </c>
      <c r="V16" s="178">
        <f t="shared" si="6"/>
        <v>45.375</v>
      </c>
      <c r="W16" s="179" t="str">
        <f t="shared" si="7"/>
        <v> </v>
      </c>
      <c r="X16" s="180">
        <f t="shared" si="9"/>
        <v>8</v>
      </c>
      <c r="Y16" s="181">
        <f t="shared" si="8"/>
        <v>44.92857142857143</v>
      </c>
      <c r="Z16" s="182">
        <f t="shared" si="4"/>
        <v>44.92857142857143</v>
      </c>
      <c r="AA16" s="183">
        <f t="shared" si="5"/>
      </c>
      <c r="AB16" s="1"/>
      <c r="AC16" s="1"/>
      <c r="AD16" s="1"/>
      <c r="AE16" s="1"/>
    </row>
    <row r="17" spans="1:31" ht="12.75">
      <c r="A17" s="218" t="s">
        <v>184</v>
      </c>
      <c r="B17" s="215" t="s">
        <v>35</v>
      </c>
      <c r="C17" s="13">
        <v>38</v>
      </c>
      <c r="D17" s="57">
        <v>42</v>
      </c>
      <c r="E17" s="14">
        <v>42</v>
      </c>
      <c r="F17" s="14">
        <v>45</v>
      </c>
      <c r="G17" s="129">
        <v>34</v>
      </c>
      <c r="H17" s="14"/>
      <c r="I17" s="14">
        <v>33</v>
      </c>
      <c r="J17" s="14">
        <v>38</v>
      </c>
      <c r="K17" s="14">
        <v>33</v>
      </c>
      <c r="L17" s="14"/>
      <c r="M17" s="14"/>
      <c r="N17" s="14"/>
      <c r="O17" s="14"/>
      <c r="P17" s="14"/>
      <c r="Q17" s="1"/>
      <c r="R17" s="102">
        <f t="shared" si="0"/>
        <v>38.125</v>
      </c>
      <c r="S17" s="39">
        <f t="shared" si="1"/>
        <v>39.266666666666666</v>
      </c>
      <c r="T17" s="176" t="str">
        <f t="shared" si="2"/>
        <v> </v>
      </c>
      <c r="U17" s="177">
        <f t="shared" si="3"/>
        <v>45</v>
      </c>
      <c r="V17" s="178" t="str">
        <f t="shared" si="6"/>
        <v> </v>
      </c>
      <c r="W17" s="179">
        <f t="shared" si="7"/>
        <v>38.125</v>
      </c>
      <c r="X17" s="180">
        <f t="shared" si="9"/>
        <v>8</v>
      </c>
      <c r="Y17" s="181">
        <f t="shared" si="8"/>
        <v>39.266666666666666</v>
      </c>
      <c r="Z17" s="182">
        <f t="shared" si="4"/>
      </c>
      <c r="AA17" s="183">
        <f t="shared" si="5"/>
        <v>39.266666666666666</v>
      </c>
      <c r="AB17" s="1"/>
      <c r="AC17" s="1"/>
      <c r="AD17" s="1"/>
      <c r="AE17" s="1"/>
    </row>
    <row r="18" spans="1:31" ht="12.75">
      <c r="A18" s="218" t="s">
        <v>185</v>
      </c>
      <c r="B18" s="215" t="s">
        <v>131</v>
      </c>
      <c r="C18" s="13"/>
      <c r="D18" s="57">
        <v>49</v>
      </c>
      <c r="E18" s="14">
        <v>45</v>
      </c>
      <c r="F18" s="14">
        <v>46</v>
      </c>
      <c r="G18" s="129"/>
      <c r="H18" s="14"/>
      <c r="I18" s="14">
        <v>43</v>
      </c>
      <c r="J18" s="14">
        <v>39</v>
      </c>
      <c r="K18" s="14"/>
      <c r="L18" s="14"/>
      <c r="M18" s="14"/>
      <c r="N18" s="14"/>
      <c r="O18" s="14"/>
      <c r="P18" s="14"/>
      <c r="Q18" s="1"/>
      <c r="R18" s="102">
        <f t="shared" si="0"/>
        <v>44.4</v>
      </c>
      <c r="S18" s="39">
        <f t="shared" si="1"/>
        <v>42</v>
      </c>
      <c r="T18" s="176">
        <f t="shared" si="2"/>
        <v>49</v>
      </c>
      <c r="U18" s="177" t="str">
        <f t="shared" si="3"/>
        <v> </v>
      </c>
      <c r="V18" s="178" t="str">
        <f t="shared" si="6"/>
        <v> </v>
      </c>
      <c r="W18" s="179" t="str">
        <f t="shared" si="7"/>
        <v> </v>
      </c>
      <c r="X18" s="180">
        <f t="shared" si="9"/>
        <v>5</v>
      </c>
      <c r="Y18" s="181">
        <f t="shared" si="8"/>
        <v>42</v>
      </c>
      <c r="Z18" s="182">
        <f t="shared" si="4"/>
        <v>42</v>
      </c>
      <c r="AA18" s="183">
        <f t="shared" si="5"/>
      </c>
      <c r="AB18" s="1"/>
      <c r="AC18" s="1"/>
      <c r="AD18" s="1"/>
      <c r="AE18" s="1"/>
    </row>
    <row r="19" spans="1:31" ht="12.75">
      <c r="A19" s="218" t="s">
        <v>186</v>
      </c>
      <c r="B19" s="215" t="s">
        <v>131</v>
      </c>
      <c r="C19" s="13">
        <v>47</v>
      </c>
      <c r="D19" s="57">
        <v>35</v>
      </c>
      <c r="E19" s="14"/>
      <c r="F19" s="14">
        <v>42</v>
      </c>
      <c r="G19" s="129">
        <v>59</v>
      </c>
      <c r="H19" s="14"/>
      <c r="I19" s="14">
        <v>43</v>
      </c>
      <c r="J19" s="14">
        <v>43</v>
      </c>
      <c r="K19" s="14">
        <v>42</v>
      </c>
      <c r="L19" s="14"/>
      <c r="M19" s="14"/>
      <c r="N19" s="14"/>
      <c r="O19" s="14"/>
      <c r="P19" s="14"/>
      <c r="Q19" s="1"/>
      <c r="R19" s="102">
        <f t="shared" si="0"/>
        <v>44.42857142857143</v>
      </c>
      <c r="S19" s="39">
        <f t="shared" si="1"/>
        <v>42.666666666666664</v>
      </c>
      <c r="T19" s="176">
        <f t="shared" si="2"/>
        <v>59</v>
      </c>
      <c r="U19" s="177" t="str">
        <f t="shared" si="3"/>
        <v> </v>
      </c>
      <c r="V19" s="178">
        <f t="shared" si="6"/>
        <v>44.42857142857143</v>
      </c>
      <c r="W19" s="179" t="str">
        <f t="shared" si="7"/>
        <v> </v>
      </c>
      <c r="X19" s="180">
        <f t="shared" si="9"/>
        <v>7</v>
      </c>
      <c r="Y19" s="181">
        <f t="shared" si="8"/>
        <v>42.666666666666664</v>
      </c>
      <c r="Z19" s="182">
        <f t="shared" si="4"/>
        <v>42.666666666666664</v>
      </c>
      <c r="AA19" s="183">
        <f t="shared" si="5"/>
      </c>
      <c r="AB19" s="1"/>
      <c r="AC19" s="1"/>
      <c r="AD19" s="1"/>
      <c r="AE19" s="1"/>
    </row>
    <row r="20" spans="1:31" ht="12.75">
      <c r="A20" s="218" t="s">
        <v>187</v>
      </c>
      <c r="B20" s="215" t="s">
        <v>131</v>
      </c>
      <c r="C20" s="13">
        <v>46</v>
      </c>
      <c r="D20" s="57">
        <v>46</v>
      </c>
      <c r="E20" s="14">
        <v>47</v>
      </c>
      <c r="F20" s="14">
        <v>46</v>
      </c>
      <c r="G20" s="129">
        <v>51</v>
      </c>
      <c r="H20" s="14">
        <v>49</v>
      </c>
      <c r="I20" s="14">
        <v>48</v>
      </c>
      <c r="J20" s="14">
        <v>53</v>
      </c>
      <c r="K20" s="14">
        <v>51</v>
      </c>
      <c r="L20" s="14"/>
      <c r="M20" s="14"/>
      <c r="N20" s="14"/>
      <c r="O20" s="14"/>
      <c r="P20" s="14"/>
      <c r="Q20" s="1"/>
      <c r="R20" s="102">
        <f t="shared" si="0"/>
        <v>48.55555555555556</v>
      </c>
      <c r="S20" s="39">
        <f t="shared" si="1"/>
        <v>46.27777777777778</v>
      </c>
      <c r="T20" s="176">
        <f t="shared" si="2"/>
        <v>53</v>
      </c>
      <c r="U20" s="177" t="str">
        <f t="shared" si="3"/>
        <v> </v>
      </c>
      <c r="V20" s="178">
        <f t="shared" si="6"/>
        <v>48.55555555555556</v>
      </c>
      <c r="W20" s="179" t="str">
        <f t="shared" si="7"/>
        <v> </v>
      </c>
      <c r="X20" s="180">
        <f t="shared" si="9"/>
        <v>9</v>
      </c>
      <c r="Y20" s="181">
        <f t="shared" si="8"/>
        <v>46.27777777777778</v>
      </c>
      <c r="Z20" s="182">
        <f t="shared" si="4"/>
        <v>46.27777777777778</v>
      </c>
      <c r="AA20" s="183">
        <f t="shared" si="5"/>
      </c>
      <c r="AB20" s="1"/>
      <c r="AC20" s="1"/>
      <c r="AD20" s="1"/>
      <c r="AE20" s="1"/>
    </row>
    <row r="21" spans="1:31" ht="12.75">
      <c r="A21" s="218" t="s">
        <v>188</v>
      </c>
      <c r="B21" s="215" t="s">
        <v>131</v>
      </c>
      <c r="C21" s="13"/>
      <c r="D21" s="57"/>
      <c r="E21" s="14"/>
      <c r="F21" s="14"/>
      <c r="G21" s="129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0"/>
      </c>
      <c r="S21" s="39">
        <f t="shared" si="1"/>
        <v>38</v>
      </c>
      <c r="T21" s="176">
        <f t="shared" si="2"/>
      </c>
      <c r="U21" s="177">
        <f t="shared" si="3"/>
      </c>
      <c r="V21" s="178" t="str">
        <f t="shared" si="6"/>
        <v> </v>
      </c>
      <c r="W21" s="179" t="str">
        <f t="shared" si="7"/>
        <v> </v>
      </c>
      <c r="X21" s="180">
        <f t="shared" si="9"/>
      </c>
      <c r="Y21" s="181">
        <f t="shared" si="8"/>
      </c>
      <c r="Z21" s="182">
        <f t="shared" si="4"/>
      </c>
      <c r="AA21" s="183">
        <f t="shared" si="5"/>
      </c>
      <c r="AB21" s="1"/>
      <c r="AC21" s="1"/>
      <c r="AD21" s="1"/>
      <c r="AE21" s="1"/>
    </row>
    <row r="22" spans="1:31" ht="13.5" thickBot="1">
      <c r="A22" s="218" t="s">
        <v>189</v>
      </c>
      <c r="B22" s="215" t="s">
        <v>131</v>
      </c>
      <c r="C22" s="13"/>
      <c r="D22" s="57"/>
      <c r="E22" s="14"/>
      <c r="F22" s="14"/>
      <c r="G22" s="129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aca="true" t="shared" si="10" ref="R22:R42">IF((COUNT(C22:P22))&lt;1,"",(AVERAGE(C22:P22)))</f>
      </c>
      <c r="S22" s="39">
        <f t="shared" si="1"/>
      </c>
      <c r="T22" s="176">
        <f aca="true" t="shared" si="11" ref="T22:T42">IF((COUNT(C22:P22))&lt;1,"",IF(B22="F"," ",MAX(C22:P22)))</f>
      </c>
      <c r="U22" s="177">
        <f aca="true" t="shared" si="12" ref="U22:U42">IF((COUNT(C22:P22))&lt;1,"",IF(B22="F",MAX(C22:P22)," "))</f>
      </c>
      <c r="V22" s="178" t="str">
        <f t="shared" si="6"/>
        <v> </v>
      </c>
      <c r="W22" s="179" t="str">
        <f t="shared" si="7"/>
        <v> </v>
      </c>
      <c r="X22" s="180">
        <f aca="true" t="shared" si="13" ref="X22:X42">IF((COUNT(C22:P22))&lt;1,"",(COUNT(C22:P22)))</f>
      </c>
      <c r="Y22" s="181">
        <f t="shared" si="8"/>
      </c>
      <c r="Z22" s="182">
        <f t="shared" si="4"/>
      </c>
      <c r="AA22" s="184">
        <f t="shared" si="5"/>
      </c>
      <c r="AB22" s="1"/>
      <c r="AC22" s="1"/>
      <c r="AD22" s="1"/>
      <c r="AE22" s="1"/>
    </row>
    <row r="23" spans="1:31" ht="12.75" hidden="1">
      <c r="A23" s="213"/>
      <c r="B23" s="122"/>
      <c r="C23" s="13"/>
      <c r="D23" s="57"/>
      <c r="E23" s="14"/>
      <c r="F23" s="14"/>
      <c r="G23" s="129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t="shared" si="10"/>
      </c>
      <c r="S23" s="39">
        <f>IF((COUNT(C23:P23,C75:P75))&lt;1,"",(AVERAGE(C23:P23,C75:P75)))</f>
      </c>
      <c r="T23" s="176">
        <f t="shared" si="11"/>
      </c>
      <c r="U23" s="177">
        <f t="shared" si="12"/>
      </c>
      <c r="V23" s="178" t="str">
        <f t="shared" si="6"/>
        <v> </v>
      </c>
      <c r="W23" s="179" t="str">
        <f t="shared" si="7"/>
        <v> </v>
      </c>
      <c r="X23" s="180">
        <f t="shared" si="13"/>
      </c>
      <c r="Y23" s="181">
        <f t="shared" si="8"/>
      </c>
      <c r="Z23" s="182">
        <f t="shared" si="4"/>
      </c>
      <c r="AA23" s="183">
        <f t="shared" si="5"/>
      </c>
      <c r="AB23" s="1"/>
      <c r="AC23" s="1"/>
      <c r="AD23" s="1"/>
      <c r="AE23" s="1"/>
    </row>
    <row r="24" spans="1:31" ht="12.75" hidden="1">
      <c r="A24" s="121"/>
      <c r="B24" s="122"/>
      <c r="C24" s="13"/>
      <c r="D24" s="57"/>
      <c r="E24" s="14"/>
      <c r="F24" s="14"/>
      <c r="G24" s="129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10"/>
      </c>
      <c r="S24" s="39">
        <f aca="true" t="shared" si="14" ref="S24:S41">IF((COUNT(C24:P24,C76:P76))&lt;1,"",(AVERAGE(C24:P24,C76:P76)))</f>
      </c>
      <c r="T24" s="176">
        <f t="shared" si="11"/>
      </c>
      <c r="U24" s="177">
        <f t="shared" si="12"/>
      </c>
      <c r="V24" s="178" t="str">
        <f t="shared" si="6"/>
        <v> </v>
      </c>
      <c r="W24" s="179" t="str">
        <f t="shared" si="7"/>
        <v> </v>
      </c>
      <c r="X24" s="180">
        <f t="shared" si="13"/>
      </c>
      <c r="Y24" s="181">
        <f t="shared" si="8"/>
      </c>
      <c r="Z24" s="182">
        <f t="shared" si="4"/>
      </c>
      <c r="AA24" s="183">
        <f t="shared" si="5"/>
      </c>
      <c r="AB24" s="1"/>
      <c r="AC24" s="1"/>
      <c r="AD24" s="1"/>
      <c r="AE24" s="1"/>
    </row>
    <row r="25" spans="1:31" ht="12.75" hidden="1">
      <c r="A25" s="121"/>
      <c r="B25" s="122"/>
      <c r="C25" s="13"/>
      <c r="D25" s="57"/>
      <c r="E25" s="14"/>
      <c r="F25" s="14"/>
      <c r="G25" s="129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02">
        <f t="shared" si="10"/>
      </c>
      <c r="S25" s="39">
        <f t="shared" si="14"/>
      </c>
      <c r="T25" s="176">
        <f t="shared" si="11"/>
      </c>
      <c r="U25" s="177">
        <f t="shared" si="12"/>
      </c>
      <c r="V25" s="178" t="str">
        <f t="shared" si="6"/>
        <v> </v>
      </c>
      <c r="W25" s="179" t="str">
        <f t="shared" si="7"/>
        <v> </v>
      </c>
      <c r="X25" s="180">
        <f t="shared" si="13"/>
      </c>
      <c r="Y25" s="181">
        <f t="shared" si="8"/>
      </c>
      <c r="Z25" s="182">
        <f t="shared" si="4"/>
      </c>
      <c r="AA25" s="183">
        <f t="shared" si="5"/>
      </c>
      <c r="AB25" s="1"/>
      <c r="AC25" s="1"/>
      <c r="AD25" s="1"/>
      <c r="AE25" s="1"/>
    </row>
    <row r="26" spans="1:31" ht="12.75" hidden="1">
      <c r="A26" s="17"/>
      <c r="B26" s="122"/>
      <c r="C26" s="13"/>
      <c r="D26" s="57"/>
      <c r="E26" s="14"/>
      <c r="F26" s="14"/>
      <c r="G26" s="129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02">
        <f t="shared" si="10"/>
      </c>
      <c r="S26" s="39">
        <f t="shared" si="14"/>
      </c>
      <c r="T26" s="176">
        <f t="shared" si="11"/>
      </c>
      <c r="U26" s="177">
        <f t="shared" si="12"/>
      </c>
      <c r="V26" s="178" t="str">
        <f t="shared" si="6"/>
        <v> </v>
      </c>
      <c r="W26" s="179" t="str">
        <f t="shared" si="7"/>
        <v> </v>
      </c>
      <c r="X26" s="180">
        <f t="shared" si="13"/>
      </c>
      <c r="Y26" s="181">
        <f t="shared" si="8"/>
      </c>
      <c r="Z26" s="182">
        <f t="shared" si="4"/>
      </c>
      <c r="AA26" s="183">
        <f t="shared" si="5"/>
      </c>
      <c r="AB26" s="1"/>
      <c r="AC26" s="1"/>
      <c r="AD26" s="1"/>
      <c r="AE26" s="1"/>
    </row>
    <row r="27" spans="1:31" ht="12.75" hidden="1">
      <c r="A27" s="17"/>
      <c r="B27" s="122"/>
      <c r="C27" s="13"/>
      <c r="D27" s="57"/>
      <c r="E27" s="14"/>
      <c r="F27" s="14"/>
      <c r="G27" s="129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02">
        <f t="shared" si="10"/>
      </c>
      <c r="S27" s="39">
        <f t="shared" si="14"/>
      </c>
      <c r="T27" s="176">
        <f t="shared" si="11"/>
      </c>
      <c r="U27" s="177">
        <f t="shared" si="12"/>
      </c>
      <c r="V27" s="178" t="str">
        <f t="shared" si="6"/>
        <v> </v>
      </c>
      <c r="W27" s="179" t="str">
        <f t="shared" si="7"/>
        <v> </v>
      </c>
      <c r="X27" s="180">
        <f t="shared" si="13"/>
      </c>
      <c r="Y27" s="181">
        <f t="shared" si="8"/>
      </c>
      <c r="Z27" s="182">
        <f t="shared" si="4"/>
      </c>
      <c r="AA27" s="183">
        <f t="shared" si="5"/>
      </c>
      <c r="AB27" s="1"/>
      <c r="AC27" s="1"/>
      <c r="AD27" s="1"/>
      <c r="AE27" s="1"/>
    </row>
    <row r="28" spans="1:31" ht="12.75" hidden="1">
      <c r="A28" s="17"/>
      <c r="B28" s="122"/>
      <c r="C28" s="13"/>
      <c r="D28" s="57"/>
      <c r="E28" s="14"/>
      <c r="F28" s="14"/>
      <c r="G28" s="129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10"/>
      </c>
      <c r="S28" s="39">
        <f t="shared" si="14"/>
      </c>
      <c r="T28" s="176">
        <f t="shared" si="11"/>
      </c>
      <c r="U28" s="177">
        <f t="shared" si="12"/>
      </c>
      <c r="V28" s="178" t="str">
        <f t="shared" si="6"/>
        <v> </v>
      </c>
      <c r="W28" s="179" t="str">
        <f t="shared" si="7"/>
        <v> </v>
      </c>
      <c r="X28" s="180">
        <f t="shared" si="13"/>
      </c>
      <c r="Y28" s="181">
        <f t="shared" si="8"/>
      </c>
      <c r="Z28" s="182">
        <f t="shared" si="4"/>
      </c>
      <c r="AA28" s="183">
        <f t="shared" si="5"/>
      </c>
      <c r="AB28" s="1"/>
      <c r="AC28" s="1"/>
      <c r="AD28" s="1"/>
      <c r="AE28" s="1"/>
    </row>
    <row r="29" spans="1:31" ht="12.75" hidden="1">
      <c r="A29" s="17"/>
      <c r="B29" s="122"/>
      <c r="C29" s="13"/>
      <c r="D29" s="57"/>
      <c r="E29" s="14"/>
      <c r="F29" s="14"/>
      <c r="G29" s="129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10"/>
      </c>
      <c r="S29" s="39">
        <f t="shared" si="14"/>
      </c>
      <c r="T29" s="176">
        <f t="shared" si="11"/>
      </c>
      <c r="U29" s="177">
        <f t="shared" si="12"/>
      </c>
      <c r="V29" s="178" t="str">
        <f t="shared" si="6"/>
        <v> </v>
      </c>
      <c r="W29" s="179" t="str">
        <f t="shared" si="7"/>
        <v> </v>
      </c>
      <c r="X29" s="180">
        <f t="shared" si="13"/>
      </c>
      <c r="Y29" s="181">
        <f t="shared" si="8"/>
      </c>
      <c r="Z29" s="182">
        <f t="shared" si="4"/>
      </c>
      <c r="AA29" s="183">
        <f t="shared" si="5"/>
      </c>
      <c r="AB29" s="1"/>
      <c r="AC29" s="1"/>
      <c r="AD29" s="1"/>
      <c r="AE29" s="1"/>
    </row>
    <row r="30" spans="1:31" ht="12.75" hidden="1">
      <c r="A30" s="17"/>
      <c r="B30" s="122"/>
      <c r="C30" s="13"/>
      <c r="D30" s="57"/>
      <c r="E30" s="14"/>
      <c r="F30" s="14"/>
      <c r="G30" s="129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10"/>
      </c>
      <c r="S30" s="39">
        <f t="shared" si="14"/>
      </c>
      <c r="T30" s="176">
        <f t="shared" si="11"/>
      </c>
      <c r="U30" s="177">
        <f t="shared" si="12"/>
      </c>
      <c r="V30" s="178" t="str">
        <f t="shared" si="6"/>
        <v> </v>
      </c>
      <c r="W30" s="179" t="str">
        <f t="shared" si="7"/>
        <v> </v>
      </c>
      <c r="X30" s="180">
        <f t="shared" si="13"/>
      </c>
      <c r="Y30" s="181">
        <f t="shared" si="8"/>
      </c>
      <c r="Z30" s="182">
        <f t="shared" si="4"/>
      </c>
      <c r="AA30" s="183">
        <f t="shared" si="5"/>
      </c>
      <c r="AB30" s="1"/>
      <c r="AC30" s="1"/>
      <c r="AD30" s="1"/>
      <c r="AE30" s="1"/>
    </row>
    <row r="31" spans="1:31" ht="12.75" hidden="1">
      <c r="A31" s="17"/>
      <c r="B31" s="122"/>
      <c r="C31" s="13"/>
      <c r="D31" s="57"/>
      <c r="E31" s="14"/>
      <c r="F31" s="14"/>
      <c r="G31" s="129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10"/>
      </c>
      <c r="S31" s="39">
        <f t="shared" si="14"/>
      </c>
      <c r="T31" s="176">
        <f t="shared" si="11"/>
      </c>
      <c r="U31" s="177">
        <f t="shared" si="12"/>
      </c>
      <c r="V31" s="178" t="str">
        <f t="shared" si="6"/>
        <v> </v>
      </c>
      <c r="W31" s="179" t="str">
        <f t="shared" si="7"/>
        <v> </v>
      </c>
      <c r="X31" s="180">
        <f t="shared" si="13"/>
      </c>
      <c r="Y31" s="181">
        <f t="shared" si="8"/>
      </c>
      <c r="Z31" s="182">
        <f t="shared" si="4"/>
      </c>
      <c r="AA31" s="183">
        <f t="shared" si="5"/>
      </c>
      <c r="AB31" s="1"/>
      <c r="AC31" s="1"/>
      <c r="AD31" s="1"/>
      <c r="AE31" s="1"/>
    </row>
    <row r="32" spans="1:31" ht="12.75" hidden="1">
      <c r="A32" s="17"/>
      <c r="B32" s="122"/>
      <c r="C32" s="13"/>
      <c r="D32" s="57"/>
      <c r="E32" s="14"/>
      <c r="F32" s="14"/>
      <c r="G32" s="129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10"/>
      </c>
      <c r="S32" s="39">
        <f t="shared" si="14"/>
      </c>
      <c r="T32" s="176">
        <f t="shared" si="11"/>
      </c>
      <c r="U32" s="177">
        <f t="shared" si="12"/>
      </c>
      <c r="V32" s="178" t="str">
        <f t="shared" si="6"/>
        <v> </v>
      </c>
      <c r="W32" s="179" t="str">
        <f t="shared" si="7"/>
        <v> </v>
      </c>
      <c r="X32" s="180">
        <f t="shared" si="13"/>
      </c>
      <c r="Y32" s="181">
        <f t="shared" si="8"/>
      </c>
      <c r="Z32" s="182">
        <f t="shared" si="4"/>
      </c>
      <c r="AA32" s="183">
        <f t="shared" si="5"/>
      </c>
      <c r="AB32" s="1"/>
      <c r="AC32" s="1"/>
      <c r="AD32" s="1"/>
      <c r="AE32" s="1"/>
    </row>
    <row r="33" spans="1:31" ht="12.75" hidden="1">
      <c r="A33" s="17"/>
      <c r="B33" s="122"/>
      <c r="C33" s="13"/>
      <c r="D33" s="57"/>
      <c r="E33" s="14"/>
      <c r="F33" s="14"/>
      <c r="G33" s="129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10"/>
      </c>
      <c r="S33" s="39">
        <f t="shared" si="14"/>
      </c>
      <c r="T33" s="176">
        <f t="shared" si="11"/>
      </c>
      <c r="U33" s="177">
        <f t="shared" si="12"/>
      </c>
      <c r="V33" s="178" t="str">
        <f t="shared" si="6"/>
        <v> </v>
      </c>
      <c r="W33" s="179" t="str">
        <f t="shared" si="7"/>
        <v> </v>
      </c>
      <c r="X33" s="180">
        <f t="shared" si="13"/>
      </c>
      <c r="Y33" s="181">
        <f t="shared" si="8"/>
      </c>
      <c r="Z33" s="182">
        <f t="shared" si="4"/>
      </c>
      <c r="AA33" s="183">
        <f t="shared" si="5"/>
      </c>
      <c r="AB33" s="1"/>
      <c r="AC33" s="1"/>
      <c r="AD33" s="1"/>
      <c r="AE33" s="1"/>
    </row>
    <row r="34" spans="1:31" ht="12.75" hidden="1">
      <c r="A34" s="17"/>
      <c r="B34" s="122"/>
      <c r="C34" s="13"/>
      <c r="D34" s="57"/>
      <c r="E34" s="14"/>
      <c r="F34" s="14"/>
      <c r="G34" s="129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10"/>
      </c>
      <c r="S34" s="39">
        <f t="shared" si="14"/>
      </c>
      <c r="T34" s="176">
        <f t="shared" si="11"/>
      </c>
      <c r="U34" s="177">
        <f t="shared" si="12"/>
      </c>
      <c r="V34" s="178" t="str">
        <f t="shared" si="6"/>
        <v> </v>
      </c>
      <c r="W34" s="179" t="str">
        <f t="shared" si="7"/>
        <v> </v>
      </c>
      <c r="X34" s="180">
        <f t="shared" si="13"/>
      </c>
      <c r="Y34" s="181">
        <f t="shared" si="8"/>
      </c>
      <c r="Z34" s="182">
        <f t="shared" si="4"/>
      </c>
      <c r="AA34" s="183">
        <f t="shared" si="5"/>
      </c>
      <c r="AB34" s="1"/>
      <c r="AC34" s="1"/>
      <c r="AD34" s="1"/>
      <c r="AE34" s="1"/>
    </row>
    <row r="35" spans="1:31" ht="12.75" hidden="1">
      <c r="A35" s="17"/>
      <c r="B35" s="122"/>
      <c r="C35" s="13"/>
      <c r="D35" s="57"/>
      <c r="E35" s="14"/>
      <c r="F35" s="14"/>
      <c r="G35" s="129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10"/>
      </c>
      <c r="S35" s="39">
        <f t="shared" si="14"/>
      </c>
      <c r="T35" s="176">
        <f t="shared" si="11"/>
      </c>
      <c r="U35" s="177">
        <f t="shared" si="12"/>
      </c>
      <c r="V35" s="178" t="str">
        <f t="shared" si="6"/>
        <v> </v>
      </c>
      <c r="W35" s="179" t="str">
        <f t="shared" si="7"/>
        <v> </v>
      </c>
      <c r="X35" s="180">
        <f t="shared" si="13"/>
      </c>
      <c r="Y35" s="181">
        <f t="shared" si="8"/>
      </c>
      <c r="Z35" s="182">
        <f t="shared" si="4"/>
      </c>
      <c r="AA35" s="183">
        <f t="shared" si="5"/>
      </c>
      <c r="AB35" s="1"/>
      <c r="AC35" s="1"/>
      <c r="AD35" s="1"/>
      <c r="AE35" s="1"/>
    </row>
    <row r="36" spans="1:31" ht="12.75" hidden="1">
      <c r="A36" s="17"/>
      <c r="B36" s="122"/>
      <c r="C36" s="13"/>
      <c r="D36" s="57"/>
      <c r="E36" s="14"/>
      <c r="F36" s="14"/>
      <c r="G36" s="129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10"/>
      </c>
      <c r="S36" s="39">
        <f t="shared" si="14"/>
      </c>
      <c r="T36" s="176">
        <f t="shared" si="11"/>
      </c>
      <c r="U36" s="177">
        <f t="shared" si="12"/>
      </c>
      <c r="V36" s="178" t="str">
        <f t="shared" si="6"/>
        <v> </v>
      </c>
      <c r="W36" s="179" t="str">
        <f t="shared" si="7"/>
        <v> </v>
      </c>
      <c r="X36" s="180">
        <f t="shared" si="13"/>
      </c>
      <c r="Y36" s="181">
        <f t="shared" si="8"/>
      </c>
      <c r="Z36" s="182">
        <f t="shared" si="4"/>
      </c>
      <c r="AA36" s="183">
        <f t="shared" si="5"/>
      </c>
      <c r="AB36" s="1"/>
      <c r="AC36" s="1"/>
      <c r="AD36" s="1"/>
      <c r="AE36" s="1"/>
    </row>
    <row r="37" spans="1:31" ht="12.75" hidden="1">
      <c r="A37" s="17"/>
      <c r="B37" s="122"/>
      <c r="C37" s="13"/>
      <c r="D37" s="57"/>
      <c r="E37" s="14"/>
      <c r="F37" s="14"/>
      <c r="G37" s="129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10"/>
      </c>
      <c r="S37" s="39">
        <f t="shared" si="14"/>
      </c>
      <c r="T37" s="176">
        <f t="shared" si="11"/>
      </c>
      <c r="U37" s="177">
        <f t="shared" si="12"/>
      </c>
      <c r="V37" s="178" t="str">
        <f t="shared" si="6"/>
        <v> </v>
      </c>
      <c r="W37" s="179" t="str">
        <f t="shared" si="7"/>
        <v> </v>
      </c>
      <c r="X37" s="180">
        <f t="shared" si="13"/>
      </c>
      <c r="Y37" s="181">
        <f t="shared" si="8"/>
      </c>
      <c r="Z37" s="182">
        <f t="shared" si="4"/>
      </c>
      <c r="AA37" s="183">
        <f t="shared" si="5"/>
      </c>
      <c r="AB37" s="1"/>
      <c r="AC37" s="1"/>
      <c r="AD37" s="1"/>
      <c r="AE37" s="1"/>
    </row>
    <row r="38" spans="1:31" ht="12.75" hidden="1">
      <c r="A38" s="17"/>
      <c r="B38" s="122"/>
      <c r="C38" s="13"/>
      <c r="D38" s="57"/>
      <c r="E38" s="14"/>
      <c r="F38" s="14"/>
      <c r="G38" s="129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10"/>
      </c>
      <c r="S38" s="39">
        <f t="shared" si="14"/>
      </c>
      <c r="T38" s="176">
        <f t="shared" si="11"/>
      </c>
      <c r="U38" s="177">
        <f t="shared" si="12"/>
      </c>
      <c r="V38" s="178" t="str">
        <f t="shared" si="6"/>
        <v> </v>
      </c>
      <c r="W38" s="179" t="str">
        <f t="shared" si="7"/>
        <v> </v>
      </c>
      <c r="X38" s="180">
        <f t="shared" si="13"/>
      </c>
      <c r="Y38" s="181">
        <f t="shared" si="8"/>
      </c>
      <c r="Z38" s="182">
        <f t="shared" si="4"/>
      </c>
      <c r="AA38" s="183">
        <f t="shared" si="5"/>
      </c>
      <c r="AB38" s="1"/>
      <c r="AC38" s="1"/>
      <c r="AD38" s="1"/>
      <c r="AE38" s="1"/>
    </row>
    <row r="39" spans="1:31" ht="12.75" hidden="1">
      <c r="A39" s="17"/>
      <c r="B39" s="122"/>
      <c r="C39" s="13"/>
      <c r="D39" s="57"/>
      <c r="E39" s="14"/>
      <c r="F39" s="14"/>
      <c r="G39" s="129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10"/>
      </c>
      <c r="S39" s="39">
        <f t="shared" si="14"/>
      </c>
      <c r="T39" s="176">
        <f t="shared" si="11"/>
      </c>
      <c r="U39" s="177">
        <f t="shared" si="12"/>
      </c>
      <c r="V39" s="178" t="str">
        <f t="shared" si="6"/>
        <v> </v>
      </c>
      <c r="W39" s="179" t="str">
        <f t="shared" si="7"/>
        <v> </v>
      </c>
      <c r="X39" s="180">
        <f t="shared" si="13"/>
      </c>
      <c r="Y39" s="181">
        <f t="shared" si="8"/>
      </c>
      <c r="Z39" s="182">
        <f t="shared" si="4"/>
      </c>
      <c r="AA39" s="183">
        <f t="shared" si="5"/>
      </c>
      <c r="AB39" s="1"/>
      <c r="AC39" s="1"/>
      <c r="AD39" s="1"/>
      <c r="AE39" s="1"/>
    </row>
    <row r="40" spans="1:31" ht="12.75" hidden="1">
      <c r="A40" s="17"/>
      <c r="B40" s="122"/>
      <c r="C40" s="13"/>
      <c r="D40" s="57"/>
      <c r="E40" s="14"/>
      <c r="F40" s="14"/>
      <c r="G40" s="129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10"/>
      </c>
      <c r="S40" s="39">
        <f t="shared" si="14"/>
      </c>
      <c r="T40" s="176">
        <f t="shared" si="11"/>
      </c>
      <c r="U40" s="177">
        <f t="shared" si="12"/>
      </c>
      <c r="V40" s="178" t="str">
        <f t="shared" si="6"/>
        <v> </v>
      </c>
      <c r="W40" s="179" t="str">
        <f t="shared" si="7"/>
        <v> </v>
      </c>
      <c r="X40" s="180">
        <f t="shared" si="13"/>
      </c>
      <c r="Y40" s="181">
        <f t="shared" si="8"/>
      </c>
      <c r="Z40" s="182">
        <f t="shared" si="4"/>
      </c>
      <c r="AA40" s="183">
        <f t="shared" si="5"/>
      </c>
      <c r="AB40" s="1"/>
      <c r="AC40" s="1"/>
      <c r="AD40" s="1"/>
      <c r="AE40" s="1"/>
    </row>
    <row r="41" spans="1:31" ht="12.75" hidden="1">
      <c r="A41" s="17"/>
      <c r="B41" s="122"/>
      <c r="C41" s="13"/>
      <c r="D41" s="57"/>
      <c r="E41" s="14"/>
      <c r="F41" s="14"/>
      <c r="G41" s="129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10"/>
      </c>
      <c r="S41" s="39">
        <f t="shared" si="14"/>
      </c>
      <c r="T41" s="176">
        <f t="shared" si="11"/>
      </c>
      <c r="U41" s="177">
        <f t="shared" si="12"/>
      </c>
      <c r="V41" s="178" t="str">
        <f t="shared" si="6"/>
        <v> </v>
      </c>
      <c r="W41" s="179" t="str">
        <f t="shared" si="7"/>
        <v> </v>
      </c>
      <c r="X41" s="180">
        <f t="shared" si="13"/>
      </c>
      <c r="Y41" s="181">
        <f t="shared" si="8"/>
      </c>
      <c r="Z41" s="182">
        <f t="shared" si="4"/>
      </c>
      <c r="AA41" s="183">
        <f t="shared" si="5"/>
      </c>
      <c r="AB41" s="1"/>
      <c r="AC41" s="1"/>
      <c r="AD41" s="1"/>
      <c r="AE41" s="1"/>
    </row>
    <row r="42" spans="1:31" ht="13.5" hidden="1" thickBot="1">
      <c r="A42" s="17"/>
      <c r="B42" s="122"/>
      <c r="C42" s="14"/>
      <c r="D42" s="57"/>
      <c r="E42" s="14"/>
      <c r="F42" s="14"/>
      <c r="G42" s="129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3">
        <f t="shared" si="10"/>
      </c>
      <c r="S42" s="39">
        <f>IF((COUNT(C42:P42,C94:P94))&lt;1,"",(AVERAGE(C42:P42,C94:P94)))</f>
      </c>
      <c r="T42" s="185">
        <f t="shared" si="11"/>
      </c>
      <c r="U42" s="186">
        <f t="shared" si="12"/>
      </c>
      <c r="V42" s="178" t="str">
        <f t="shared" si="6"/>
        <v> </v>
      </c>
      <c r="W42" s="179" t="str">
        <f t="shared" si="7"/>
        <v> </v>
      </c>
      <c r="X42" s="187">
        <f t="shared" si="13"/>
      </c>
      <c r="Y42" s="181">
        <f t="shared" si="8"/>
      </c>
      <c r="Z42" s="182">
        <f t="shared" si="4"/>
      </c>
      <c r="AA42" s="183">
        <f t="shared" si="5"/>
      </c>
      <c r="AB42" s="1"/>
      <c r="AC42" s="1"/>
      <c r="AD42" s="1"/>
      <c r="AE42" s="1"/>
    </row>
    <row r="43" spans="1:31" ht="13.5" thickBot="1">
      <c r="A43" s="1"/>
      <c r="B43" s="5"/>
      <c r="C43" s="130">
        <f aca="true" t="shared" si="15" ref="C43:P43">IF(SUM(C4:C42)=0,"",SUM(C4:C42))</f>
        <v>406</v>
      </c>
      <c r="D43" s="130">
        <f t="shared" si="15"/>
        <v>427</v>
      </c>
      <c r="E43" s="130">
        <f>IF(SUM(E4:E42)=0,"",SUM(E4:E42))</f>
        <v>436</v>
      </c>
      <c r="F43" s="130">
        <f t="shared" si="15"/>
        <v>447</v>
      </c>
      <c r="G43" s="130">
        <f>IF(SUM(G4:G42)=0,"",SUM(G4:G42))</f>
        <v>439</v>
      </c>
      <c r="H43" s="130">
        <f t="shared" si="15"/>
        <v>428</v>
      </c>
      <c r="I43" s="237">
        <f>IF(SUM(I4:I42)=0,"",SUM(I4:I42))-1</f>
        <v>420</v>
      </c>
      <c r="J43" s="130">
        <f>IF(SUM(J4:J42)=0,"",SUM(J4:J42))</f>
        <v>423</v>
      </c>
      <c r="K43" s="237">
        <f>IF(SUM(K4:K42)=0,"",SUM(K4:K42))+3</f>
        <v>405</v>
      </c>
      <c r="L43" s="7">
        <f t="shared" si="15"/>
      </c>
      <c r="M43" s="7">
        <f t="shared" si="15"/>
      </c>
      <c r="N43" s="7">
        <f t="shared" si="15"/>
      </c>
      <c r="O43" s="7">
        <f t="shared" si="15"/>
      </c>
      <c r="P43" s="7">
        <f t="shared" si="15"/>
      </c>
      <c r="Q43" s="1"/>
      <c r="R43" s="20">
        <f>IF((COUNT(C43:P43))&lt;1,"",(AVERAGE(C43:P43)))</f>
        <v>425.6666666666667</v>
      </c>
      <c r="S43" s="20">
        <f>IF((COUNT(C43:P43,C95:P95))&lt;1,"",IF(COUNT(C95:P95)&lt;1,AVERAGE(C43:P43),IF(COUNT(C43:P43)&lt;1,AVERAGE(C95:P95),AVERAGE(C43:P43,C95:P95))))</f>
        <v>418.55555555555554</v>
      </c>
      <c r="T43" s="22">
        <f>IF(SUM(T4:T42)&lt;1,"",MAX(T4:T42))</f>
        <v>59</v>
      </c>
      <c r="U43" s="22">
        <f>IF(SUM(U4:U42)&lt;1,"",MAX(U4:U42))</f>
        <v>45</v>
      </c>
      <c r="V43" s="20">
        <f>IF(SUM(V4:V42)&lt;1,"",(MAX(V4:V42)))</f>
        <v>48.55555555555556</v>
      </c>
      <c r="W43" s="20">
        <f>IF(SUM(W4:W42)&lt;1,"",(MAX(W4:W42)))</f>
        <v>38.125</v>
      </c>
      <c r="X43" s="188">
        <f>IF((COUNT(C43:P43))&lt;1,"",+COUNT(C43:P43))</f>
        <v>9</v>
      </c>
      <c r="Y43" s="104">
        <f>IF(MAX(Y$4:Y$42)&lt;1,"",MAX(Y$4:Y$42))</f>
        <v>46.27777777777778</v>
      </c>
      <c r="Z43" s="104">
        <f>IF(MAX(Z$4:Z$42)&lt;1,"",MAX(Z$4:Z$42))</f>
        <v>46.27777777777778</v>
      </c>
      <c r="AA43" s="104">
        <f>IF(MAX(AA$4:AA$42)&lt;1,"",MAX(AA$4:AA$42))</f>
        <v>39.266666666666666</v>
      </c>
      <c r="AB43" s="1"/>
      <c r="AC43" s="1"/>
      <c r="AD43" s="1"/>
      <c r="AE43" s="1"/>
    </row>
    <row r="44" spans="1:31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8"/>
      <c r="X44" s="212"/>
      <c r="Y44" s="1"/>
      <c r="Z44" s="1"/>
      <c r="AA44" s="1"/>
      <c r="AB44" s="1"/>
      <c r="AC44" s="1"/>
      <c r="AD44" s="1"/>
      <c r="AE44" s="1"/>
    </row>
    <row r="45" spans="1:31" ht="12.75">
      <c r="A45" s="1" t="s">
        <v>50</v>
      </c>
      <c r="B45" s="1"/>
      <c r="C45" s="14">
        <f>'Odds &amp; Sods'!C95</f>
        <v>402</v>
      </c>
      <c r="D45" s="14">
        <f>Rustlers!D95</f>
        <v>403</v>
      </c>
      <c r="E45" s="14">
        <f>Nomads!D95</f>
        <v>444</v>
      </c>
      <c r="F45" s="14">
        <f>'Team Phoenix'!E95</f>
        <v>395</v>
      </c>
      <c r="G45" s="14">
        <f>'Badsey Reckers'!G95</f>
        <v>434</v>
      </c>
      <c r="H45" s="14">
        <f>Trackers!H95</f>
        <v>385</v>
      </c>
      <c r="I45" s="14">
        <f>Goodalls!I95</f>
        <v>395</v>
      </c>
      <c r="J45" s="14">
        <f>'Wickhamford Sports'!J95</f>
        <v>395</v>
      </c>
      <c r="K45" s="14">
        <f>Kingfishers!K95</f>
        <v>399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 t="s">
        <v>166</v>
      </c>
      <c r="B47" s="1"/>
      <c r="C47" s="108" t="str">
        <f>IF(ISNUMBER(C43),IF(ISNUMBER(C45),IF(C43&gt;C45,"Won",IF(C43=C45,"Draw","Lost")),"Error"),IF(ISNUMBER(C45),"Error",IF(C43="",IF(ISTEXT(C45),"",""),"")))</f>
        <v>Won</v>
      </c>
      <c r="D47" s="108" t="str">
        <f aca="true" t="shared" si="16" ref="D47:M47">IF(ISNUMBER(D43),IF(ISNUMBER(D45),IF(D43&gt;D45,"Won",IF(D43=D45,"Draw","Lost")),"Error"),IF(ISNUMBER(D45),"Error",IF(D43="",IF(ISTEXT(D45),"",""),"")))</f>
        <v>Won</v>
      </c>
      <c r="E47" s="108" t="str">
        <f t="shared" si="16"/>
        <v>Lost</v>
      </c>
      <c r="F47" s="108" t="str">
        <f t="shared" si="16"/>
        <v>Won</v>
      </c>
      <c r="G47" s="108" t="str">
        <f t="shared" si="16"/>
        <v>Won</v>
      </c>
      <c r="H47" s="108" t="str">
        <f t="shared" si="16"/>
        <v>Won</v>
      </c>
      <c r="I47" s="108" t="str">
        <f t="shared" si="16"/>
        <v>Won</v>
      </c>
      <c r="J47" s="108" t="str">
        <f t="shared" si="16"/>
        <v>Won</v>
      </c>
      <c r="K47" s="108" t="str">
        <f t="shared" si="16"/>
        <v>Won</v>
      </c>
      <c r="L47" s="108">
        <f t="shared" si="16"/>
      </c>
      <c r="M47" s="108">
        <f t="shared" si="16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39</v>
      </c>
      <c r="S47" s="5">
        <f>COUNTIF(C47:P47,"Won")</f>
        <v>8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1</v>
      </c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 t="s">
        <v>43</v>
      </c>
      <c r="B48" s="1"/>
      <c r="C48" s="108">
        <v>5</v>
      </c>
      <c r="D48" s="108">
        <v>3</v>
      </c>
      <c r="E48" s="108">
        <v>2</v>
      </c>
      <c r="F48" s="108">
        <v>6</v>
      </c>
      <c r="G48" s="108">
        <v>3</v>
      </c>
      <c r="H48" s="108">
        <v>5</v>
      </c>
      <c r="I48" s="108">
        <v>4</v>
      </c>
      <c r="J48" s="108">
        <v>5</v>
      </c>
      <c r="K48" s="108">
        <v>4</v>
      </c>
      <c r="L48" s="108"/>
      <c r="M48" s="108"/>
      <c r="N48" s="108"/>
      <c r="O48" s="108"/>
      <c r="P48" s="108"/>
      <c r="Q48" s="1"/>
      <c r="R48" s="1" t="s">
        <v>67</v>
      </c>
      <c r="S48" s="5">
        <f>SUM(C48:P48)</f>
        <v>37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 t="s">
        <v>44</v>
      </c>
      <c r="B49" s="1"/>
      <c r="C49" s="108"/>
      <c r="D49" s="108">
        <v>1</v>
      </c>
      <c r="E49" s="108">
        <v>1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2</v>
      </c>
      <c r="T49" s="1" t="s">
        <v>8</v>
      </c>
      <c r="U49" s="5">
        <f>(COUNT(C45:P45)*6)-(S48+S49)</f>
        <v>15</v>
      </c>
      <c r="V49" s="1"/>
      <c r="W49" s="5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 t="s">
        <v>45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 t="s">
        <v>46</v>
      </c>
      <c r="B51" s="1"/>
      <c r="C51" s="108">
        <f>IF(C47="","",IF(C47="Awarded Hme",12,IF(C47="Awarded Awy",0,IF(C47="Won",6,IF(C47="Draw",3,0))+C48+(C49/2)-C50)))</f>
        <v>11</v>
      </c>
      <c r="D51" s="108">
        <f>IF(D47="","",IF(D47="Awarded Hme",12,IF(D47="Awarded Awy",0,IF(D47="Won",6,IF(D47="Draw",3,0))+D48+(D49/2)-D50)))</f>
        <v>9.5</v>
      </c>
      <c r="E51" s="108">
        <f aca="true" t="shared" si="17" ref="E51:P51">IF(E47="","",IF(E47="Awarded Hme",12,IF(E47="Awarded Awy",0,IF(E47="Won",6,IF(E47="Draw",3,0))+E48+(E49/2)-E50)))</f>
        <v>2.5</v>
      </c>
      <c r="F51" s="108">
        <f t="shared" si="17"/>
        <v>12</v>
      </c>
      <c r="G51" s="108">
        <f t="shared" si="17"/>
        <v>9</v>
      </c>
      <c r="H51" s="108">
        <f t="shared" si="17"/>
        <v>11</v>
      </c>
      <c r="I51" s="108">
        <f t="shared" si="17"/>
        <v>10</v>
      </c>
      <c r="J51" s="108">
        <f t="shared" si="17"/>
        <v>11</v>
      </c>
      <c r="K51" s="108">
        <f t="shared" si="17"/>
        <v>10</v>
      </c>
      <c r="L51" s="108">
        <f t="shared" si="17"/>
      </c>
      <c r="M51" s="108">
        <f t="shared" si="17"/>
      </c>
      <c r="N51" s="108">
        <f t="shared" si="17"/>
      </c>
      <c r="O51" s="108">
        <f t="shared" si="17"/>
      </c>
      <c r="P51" s="108">
        <f t="shared" si="17"/>
      </c>
      <c r="Q51" s="1"/>
      <c r="R51" s="1" t="s">
        <v>6</v>
      </c>
      <c r="S51" s="5">
        <f>SUM(C51:P51)</f>
        <v>86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 thickBot="1">
      <c r="A53" s="244" t="str">
        <f ca="1">+RIGHT(CELL("filename",A1),LEN(CELL("filename",A1))-FIND("]",CELL("filename",A1)))&amp;" Away"</f>
        <v>Badsey Lads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  <c r="AE53" s="1"/>
    </row>
    <row r="54" spans="1:31" ht="13.5" thickBot="1">
      <c r="A54" s="167" t="s">
        <v>110</v>
      </c>
      <c r="B54" s="161" t="s">
        <v>79</v>
      </c>
      <c r="C54" s="206">
        <v>45196</v>
      </c>
      <c r="D54" s="206">
        <v>45225</v>
      </c>
      <c r="E54" s="206">
        <v>45246</v>
      </c>
      <c r="F54" s="206">
        <v>45259</v>
      </c>
      <c r="G54" s="206">
        <v>45302</v>
      </c>
      <c r="H54" s="206">
        <v>45316</v>
      </c>
      <c r="I54" s="206">
        <v>45330</v>
      </c>
      <c r="J54" s="206">
        <v>45344</v>
      </c>
      <c r="K54" s="206">
        <v>45365</v>
      </c>
      <c r="L54" s="200"/>
      <c r="M54" s="201"/>
      <c r="N54" s="202"/>
      <c r="O54" s="203"/>
      <c r="P54" s="203"/>
      <c r="Q54" s="1"/>
      <c r="R54" s="252" t="s">
        <v>167</v>
      </c>
      <c r="S54" s="5"/>
      <c r="T54" s="246" t="s">
        <v>33</v>
      </c>
      <c r="U54" s="246"/>
      <c r="V54" s="246" t="s">
        <v>66</v>
      </c>
      <c r="W54" s="246"/>
      <c r="X54" s="7" t="s">
        <v>36</v>
      </c>
      <c r="Y54" s="16"/>
      <c r="Z54" s="1"/>
      <c r="AA54" s="1"/>
      <c r="AB54" s="1"/>
      <c r="AC54" s="1"/>
      <c r="AD54" s="1"/>
      <c r="AE54" s="1"/>
    </row>
    <row r="55" spans="1:31" ht="13.5" thickBot="1">
      <c r="A55" s="162" t="str">
        <f ca="1">+RIGHT(CELL("filename",A1),LEN(CELL("filename",A1))-FIND("]",CELL("filename",A1)))</f>
        <v>Badsey Lads</v>
      </c>
      <c r="B55" s="7" t="s">
        <v>10</v>
      </c>
      <c r="C55" s="7" t="s">
        <v>374</v>
      </c>
      <c r="D55" s="7" t="s">
        <v>375</v>
      </c>
      <c r="E55" s="7" t="s">
        <v>120</v>
      </c>
      <c r="F55" s="7" t="s">
        <v>127</v>
      </c>
      <c r="G55" s="7" t="s">
        <v>395</v>
      </c>
      <c r="H55" s="7" t="s">
        <v>125</v>
      </c>
      <c r="I55" s="7" t="s">
        <v>124</v>
      </c>
      <c r="J55" s="7" t="s">
        <v>150</v>
      </c>
      <c r="K55" s="7" t="s">
        <v>121</v>
      </c>
      <c r="L55" s="160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  <c r="AE55" s="1"/>
    </row>
    <row r="56" spans="1:31" ht="12.75">
      <c r="A56" s="220" t="s">
        <v>172</v>
      </c>
      <c r="B56" s="122" t="s">
        <v>131</v>
      </c>
      <c r="C56" s="57"/>
      <c r="D56" s="14"/>
      <c r="E56" s="14"/>
      <c r="F56" s="14"/>
      <c r="G56" s="14"/>
      <c r="H56" s="14"/>
      <c r="I56" s="14">
        <v>30</v>
      </c>
      <c r="J56" s="14"/>
      <c r="K56" s="14"/>
      <c r="L56" s="14"/>
      <c r="M56" s="13"/>
      <c r="N56" s="14"/>
      <c r="O56" s="14"/>
      <c r="P56" s="100"/>
      <c r="Q56" s="190"/>
      <c r="R56" s="96">
        <f>IF((COUNT(C56:P56))&lt;1,"",(AVERAGE(C56:P56)))</f>
        <v>30</v>
      </c>
      <c r="S56" s="191"/>
      <c r="T56" s="168">
        <f aca="true" t="shared" si="18" ref="T56:T73">IF((COUNT(C56:P56))&lt;1,"",IF(B56="F"," ",MAX(C56:P56)))</f>
        <v>30</v>
      </c>
      <c r="U56" s="169" t="str">
        <f aca="true" t="shared" si="19" ref="U56:U73">IF((COUNT(C56:P56))&lt;1,"",IF(B56="F",MAX(C56:P56)," "))</f>
        <v> </v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>IF((COUNT(C56:P56))&lt;1,"",(COUNT(C56:P56)))</f>
        <v>1</v>
      </c>
      <c r="Y56" s="19"/>
      <c r="Z56" s="1"/>
      <c r="AA56" s="1"/>
      <c r="AB56" s="1"/>
      <c r="AC56" s="1"/>
      <c r="AD56" s="1"/>
      <c r="AE56" s="1"/>
    </row>
    <row r="57" spans="1:31" ht="12.75">
      <c r="A57" s="216" t="s">
        <v>173</v>
      </c>
      <c r="B57" s="217" t="s">
        <v>131</v>
      </c>
      <c r="C57" s="57">
        <v>39</v>
      </c>
      <c r="D57" s="14">
        <v>46</v>
      </c>
      <c r="E57" s="14">
        <v>49</v>
      </c>
      <c r="F57" s="14">
        <v>49</v>
      </c>
      <c r="G57" s="14"/>
      <c r="H57" s="14">
        <v>45</v>
      </c>
      <c r="I57" s="14"/>
      <c r="J57" s="14">
        <v>34</v>
      </c>
      <c r="K57" s="14"/>
      <c r="L57" s="14"/>
      <c r="M57" s="14"/>
      <c r="N57" s="14"/>
      <c r="O57" s="14"/>
      <c r="P57" s="14"/>
      <c r="Q57" s="1"/>
      <c r="R57" s="97">
        <f>IF((COUNT(C57:P57))&lt;1,"",(AVERAGE(C57:P57)))</f>
        <v>43.666666666666664</v>
      </c>
      <c r="S57" s="95"/>
      <c r="T57" s="176">
        <f t="shared" si="18"/>
        <v>49</v>
      </c>
      <c r="U57" s="177" t="str">
        <f t="shared" si="19"/>
        <v> </v>
      </c>
      <c r="V57" s="194">
        <f>IF(B57="F"," ",IF(COUNTA(C57:P57)&gt;=6,R57," "))</f>
        <v>43.666666666666664</v>
      </c>
      <c r="W57" s="195" t="str">
        <f>IF(B57="F",IF(COUNTA(C57:P57)&gt;=6,R57," ")," ")</f>
        <v> </v>
      </c>
      <c r="X57" s="180">
        <f>IF((COUNT(C57:P57))&lt;1,"",(COUNT(C57:P57)))</f>
        <v>6</v>
      </c>
      <c r="Y57" s="16"/>
      <c r="Z57" s="1"/>
      <c r="AA57" s="1"/>
      <c r="AB57" s="1"/>
      <c r="AC57" s="1"/>
      <c r="AD57" s="1"/>
      <c r="AE57" s="1"/>
    </row>
    <row r="58" spans="1:31" ht="12.75">
      <c r="A58" s="216" t="s">
        <v>190</v>
      </c>
      <c r="B58" s="217" t="s">
        <v>35</v>
      </c>
      <c r="C58" s="57" t="s">
        <v>388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>IF((COUNT(C58:P58))&lt;1,"",(AVERAGE(C58:P58)))</f>
      </c>
      <c r="S58" s="95"/>
      <c r="T58" s="176">
        <f t="shared" si="18"/>
      </c>
      <c r="U58" s="177">
        <f t="shared" si="19"/>
      </c>
      <c r="V58" s="194" t="str">
        <f aca="true" t="shared" si="20" ref="V58:V94">IF(B58="F"," ",IF(COUNTA(C58:P58)&gt;=6,R58," "))</f>
        <v> </v>
      </c>
      <c r="W58" s="195" t="str">
        <f aca="true" t="shared" si="21" ref="W58:W94">IF(B58="F",IF(COUNTA(C58:P58)&gt;=6,R58," ")," ")</f>
        <v> </v>
      </c>
      <c r="X58" s="180">
        <f>IF((COUNT(C58:P58))&lt;1,"",(COUNT(C58:P58)))</f>
      </c>
      <c r="Y58" s="16"/>
      <c r="Z58" s="1"/>
      <c r="AA58" s="1"/>
      <c r="AB58" s="1"/>
      <c r="AC58" s="1"/>
      <c r="AD58" s="1"/>
      <c r="AE58" s="1"/>
    </row>
    <row r="59" spans="1:31" ht="12.75">
      <c r="A59" s="218" t="s">
        <v>174</v>
      </c>
      <c r="B59" s="215" t="s">
        <v>131</v>
      </c>
      <c r="C59" s="57">
        <v>51</v>
      </c>
      <c r="D59" s="14">
        <v>39</v>
      </c>
      <c r="E59" s="14"/>
      <c r="F59" s="14"/>
      <c r="G59" s="14">
        <v>37</v>
      </c>
      <c r="H59" s="14">
        <v>42</v>
      </c>
      <c r="I59" s="14">
        <v>43</v>
      </c>
      <c r="J59" s="14">
        <v>33</v>
      </c>
      <c r="K59" s="14">
        <v>40</v>
      </c>
      <c r="L59" s="14"/>
      <c r="M59" s="14"/>
      <c r="N59" s="14"/>
      <c r="O59" s="14"/>
      <c r="P59" s="14"/>
      <c r="Q59" s="1"/>
      <c r="R59" s="97">
        <f>IF((COUNT(C59:P59))&lt;1,"",(AVERAGE(C59:P59)))</f>
        <v>40.714285714285715</v>
      </c>
      <c r="S59" s="95"/>
      <c r="T59" s="176">
        <f t="shared" si="18"/>
        <v>51</v>
      </c>
      <c r="U59" s="177" t="str">
        <f t="shared" si="19"/>
        <v> </v>
      </c>
      <c r="V59" s="194">
        <f t="shared" si="20"/>
        <v>40.714285714285715</v>
      </c>
      <c r="W59" s="195" t="str">
        <f t="shared" si="21"/>
        <v> </v>
      </c>
      <c r="X59" s="180">
        <f>IF((COUNT(C59:P59))&lt;1,"",(COUNT(C59:P59)))</f>
        <v>7</v>
      </c>
      <c r="Y59" s="16"/>
      <c r="Z59" s="1"/>
      <c r="AA59" s="1"/>
      <c r="AB59" s="1"/>
      <c r="AC59" s="1"/>
      <c r="AD59" s="1"/>
      <c r="AE59" s="1"/>
    </row>
    <row r="60" spans="1:31" ht="12.75">
      <c r="A60" s="218" t="s">
        <v>175</v>
      </c>
      <c r="B60" s="215" t="s">
        <v>131</v>
      </c>
      <c r="C60" s="5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aca="true" t="shared" si="22" ref="R60:R73">IF((COUNT(C60:P60))&lt;1,"",(AVERAGE(C60:P60)))</f>
      </c>
      <c r="S60" s="95"/>
      <c r="T60" s="176">
        <f t="shared" si="18"/>
      </c>
      <c r="U60" s="177">
        <f t="shared" si="19"/>
      </c>
      <c r="V60" s="194" t="str">
        <f t="shared" si="20"/>
        <v> </v>
      </c>
      <c r="W60" s="195" t="str">
        <f t="shared" si="21"/>
        <v> </v>
      </c>
      <c r="X60" s="180">
        <f aca="true" t="shared" si="23" ref="X60:X73">IF((COUNT(C60:P60))&lt;1,"",(COUNT(C60:P60)))</f>
      </c>
      <c r="Y60" s="16"/>
      <c r="Z60" s="1"/>
      <c r="AA60" s="1"/>
      <c r="AB60" s="1"/>
      <c r="AC60" s="1"/>
      <c r="AD60" s="1"/>
      <c r="AE60" s="1"/>
    </row>
    <row r="61" spans="1:31" ht="12.75">
      <c r="A61" s="218" t="s">
        <v>176</v>
      </c>
      <c r="B61" s="215" t="s">
        <v>131</v>
      </c>
      <c r="C61" s="57"/>
      <c r="D61" s="14">
        <v>43</v>
      </c>
      <c r="E61" s="14">
        <v>33</v>
      </c>
      <c r="F61" s="14">
        <v>36</v>
      </c>
      <c r="G61" s="14">
        <v>39</v>
      </c>
      <c r="H61" s="14">
        <v>32</v>
      </c>
      <c r="I61" s="14">
        <v>33</v>
      </c>
      <c r="J61" s="14">
        <v>41</v>
      </c>
      <c r="K61" s="14"/>
      <c r="L61" s="14"/>
      <c r="M61" s="14"/>
      <c r="N61" s="14"/>
      <c r="O61" s="14"/>
      <c r="P61" s="14"/>
      <c r="Q61" s="1"/>
      <c r="R61" s="97">
        <f t="shared" si="22"/>
        <v>36.714285714285715</v>
      </c>
      <c r="S61" s="95"/>
      <c r="T61" s="176">
        <f t="shared" si="18"/>
        <v>43</v>
      </c>
      <c r="U61" s="177" t="str">
        <f t="shared" si="19"/>
        <v> </v>
      </c>
      <c r="V61" s="194">
        <f t="shared" si="20"/>
        <v>36.714285714285715</v>
      </c>
      <c r="W61" s="195" t="str">
        <f t="shared" si="21"/>
        <v> </v>
      </c>
      <c r="X61" s="180">
        <f t="shared" si="23"/>
        <v>7</v>
      </c>
      <c r="Y61" s="16"/>
      <c r="Z61" s="1"/>
      <c r="AA61" s="1"/>
      <c r="AB61" s="1"/>
      <c r="AC61" s="1"/>
      <c r="AD61" s="1"/>
      <c r="AE61" s="1"/>
    </row>
    <row r="62" spans="1:31" ht="12.75">
      <c r="A62" s="216" t="s">
        <v>177</v>
      </c>
      <c r="B62" s="217" t="s">
        <v>131</v>
      </c>
      <c r="C62" s="5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22"/>
      </c>
      <c r="S62" s="95"/>
      <c r="T62" s="176">
        <f>IF((COUNT(C62:P62))&lt;1,"",IF(B62="F"," ",MAX(C62:P62)))</f>
      </c>
      <c r="U62" s="177">
        <f t="shared" si="19"/>
      </c>
      <c r="V62" s="194" t="str">
        <f t="shared" si="20"/>
        <v> </v>
      </c>
      <c r="W62" s="195" t="str">
        <f t="shared" si="21"/>
        <v> </v>
      </c>
      <c r="X62" s="180">
        <f t="shared" si="23"/>
      </c>
      <c r="Y62" s="16"/>
      <c r="Z62" s="1"/>
      <c r="AA62" s="1"/>
      <c r="AB62" s="1"/>
      <c r="AC62" s="1"/>
      <c r="AD62" s="1"/>
      <c r="AE62" s="1"/>
    </row>
    <row r="63" spans="1:31" ht="12.75">
      <c r="A63" s="218" t="s">
        <v>178</v>
      </c>
      <c r="B63" s="215" t="s">
        <v>131</v>
      </c>
      <c r="C63" s="57"/>
      <c r="D63" s="14">
        <v>37</v>
      </c>
      <c r="E63" s="14">
        <v>41</v>
      </c>
      <c r="F63" s="14">
        <v>40</v>
      </c>
      <c r="G63" s="14">
        <v>45</v>
      </c>
      <c r="H63" s="14">
        <v>47</v>
      </c>
      <c r="I63" s="14">
        <v>44</v>
      </c>
      <c r="J63" s="14">
        <v>36</v>
      </c>
      <c r="K63" s="14">
        <v>46</v>
      </c>
      <c r="L63" s="14"/>
      <c r="M63" s="14"/>
      <c r="N63" s="14"/>
      <c r="O63" s="14"/>
      <c r="P63" s="14"/>
      <c r="Q63" s="1"/>
      <c r="R63" s="97">
        <f t="shared" si="22"/>
        <v>42</v>
      </c>
      <c r="S63" s="95"/>
      <c r="T63" s="176">
        <f t="shared" si="18"/>
        <v>47</v>
      </c>
      <c r="U63" s="177" t="str">
        <f t="shared" si="19"/>
        <v> </v>
      </c>
      <c r="V63" s="194">
        <f t="shared" si="20"/>
        <v>42</v>
      </c>
      <c r="W63" s="195" t="str">
        <f t="shared" si="21"/>
        <v> </v>
      </c>
      <c r="X63" s="180">
        <f t="shared" si="23"/>
        <v>8</v>
      </c>
      <c r="Y63" s="16"/>
      <c r="Z63" s="1"/>
      <c r="AA63" s="1"/>
      <c r="AB63" s="1"/>
      <c r="AC63" s="1"/>
      <c r="AD63" s="1"/>
      <c r="AE63" s="1"/>
    </row>
    <row r="64" spans="1:31" ht="12.75">
      <c r="A64" s="218" t="s">
        <v>179</v>
      </c>
      <c r="B64" s="215" t="s">
        <v>131</v>
      </c>
      <c r="C64" s="57">
        <v>43</v>
      </c>
      <c r="D64" s="14"/>
      <c r="E64" s="14">
        <v>33</v>
      </c>
      <c r="F64" s="14">
        <v>37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22"/>
        <v>37.666666666666664</v>
      </c>
      <c r="S64" s="95"/>
      <c r="T64" s="176">
        <f t="shared" si="18"/>
        <v>43</v>
      </c>
      <c r="U64" s="177" t="str">
        <f t="shared" si="19"/>
        <v> </v>
      </c>
      <c r="V64" s="194" t="str">
        <f t="shared" si="20"/>
        <v> </v>
      </c>
      <c r="W64" s="195" t="str">
        <f t="shared" si="21"/>
        <v> </v>
      </c>
      <c r="X64" s="180">
        <f t="shared" si="23"/>
        <v>3</v>
      </c>
      <c r="Y64" s="16"/>
      <c r="Z64" s="1"/>
      <c r="AA64" s="1"/>
      <c r="AB64" s="1"/>
      <c r="AC64" s="1"/>
      <c r="AD64" s="1"/>
      <c r="AE64" s="1"/>
    </row>
    <row r="65" spans="1:31" ht="12.75">
      <c r="A65" s="218" t="s">
        <v>180</v>
      </c>
      <c r="B65" s="215" t="s">
        <v>131</v>
      </c>
      <c r="C65" s="57">
        <v>43</v>
      </c>
      <c r="D65" s="14">
        <v>41</v>
      </c>
      <c r="E65" s="14">
        <v>41</v>
      </c>
      <c r="F65" s="14">
        <v>47</v>
      </c>
      <c r="G65" s="14">
        <v>46</v>
      </c>
      <c r="H65" s="14"/>
      <c r="I65" s="14"/>
      <c r="J65" s="14">
        <v>38</v>
      </c>
      <c r="K65" s="14">
        <v>40</v>
      </c>
      <c r="L65" s="14"/>
      <c r="M65" s="14"/>
      <c r="N65" s="14"/>
      <c r="O65" s="14"/>
      <c r="P65" s="14"/>
      <c r="Q65" s="1"/>
      <c r="R65" s="97">
        <f t="shared" si="22"/>
        <v>42.285714285714285</v>
      </c>
      <c r="S65" s="95"/>
      <c r="T65" s="176">
        <f t="shared" si="18"/>
        <v>47</v>
      </c>
      <c r="U65" s="177" t="str">
        <f t="shared" si="19"/>
        <v> </v>
      </c>
      <c r="V65" s="194">
        <f t="shared" si="20"/>
        <v>42.285714285714285</v>
      </c>
      <c r="W65" s="195" t="str">
        <f t="shared" si="21"/>
        <v> </v>
      </c>
      <c r="X65" s="180">
        <f t="shared" si="23"/>
        <v>7</v>
      </c>
      <c r="Y65" s="16"/>
      <c r="Z65" s="1"/>
      <c r="AA65" s="1"/>
      <c r="AB65" s="1"/>
      <c r="AC65" s="1"/>
      <c r="AD65" s="1"/>
      <c r="AE65" s="1"/>
    </row>
    <row r="66" spans="1:31" ht="12.75">
      <c r="A66" s="216" t="s">
        <v>181</v>
      </c>
      <c r="B66" s="217" t="s">
        <v>131</v>
      </c>
      <c r="C66" s="57">
        <v>42</v>
      </c>
      <c r="D66" s="14">
        <v>38</v>
      </c>
      <c r="E66" s="14">
        <v>36</v>
      </c>
      <c r="F66" s="14">
        <v>46</v>
      </c>
      <c r="G66" s="14">
        <v>35</v>
      </c>
      <c r="H66" s="14">
        <v>42</v>
      </c>
      <c r="I66" s="14"/>
      <c r="J66" s="14">
        <v>32</v>
      </c>
      <c r="K66" s="14">
        <v>38</v>
      </c>
      <c r="L66" s="14"/>
      <c r="M66" s="14"/>
      <c r="N66" s="14"/>
      <c r="O66" s="14"/>
      <c r="P66" s="14"/>
      <c r="Q66" s="1"/>
      <c r="R66" s="97">
        <f t="shared" si="22"/>
        <v>38.625</v>
      </c>
      <c r="S66" s="95"/>
      <c r="T66" s="176">
        <f t="shared" si="18"/>
        <v>46</v>
      </c>
      <c r="U66" s="177" t="str">
        <f t="shared" si="19"/>
        <v> </v>
      </c>
      <c r="V66" s="194">
        <f t="shared" si="20"/>
        <v>38.625</v>
      </c>
      <c r="W66" s="195" t="str">
        <f t="shared" si="21"/>
        <v> </v>
      </c>
      <c r="X66" s="180">
        <f t="shared" si="23"/>
        <v>8</v>
      </c>
      <c r="Y66" s="16"/>
      <c r="Z66" s="1"/>
      <c r="AA66" s="1"/>
      <c r="AB66" s="1"/>
      <c r="AC66" s="1"/>
      <c r="AD66" s="1"/>
      <c r="AE66" s="1"/>
    </row>
    <row r="67" spans="1:31" ht="12.75">
      <c r="A67" s="218" t="s">
        <v>182</v>
      </c>
      <c r="B67" s="215" t="s">
        <v>131</v>
      </c>
      <c r="C67" s="57">
        <v>37</v>
      </c>
      <c r="D67" s="14"/>
      <c r="E67" s="14"/>
      <c r="F67" s="14">
        <v>40</v>
      </c>
      <c r="G67" s="14">
        <v>46</v>
      </c>
      <c r="H67" s="14">
        <v>47</v>
      </c>
      <c r="I67" s="14">
        <v>42</v>
      </c>
      <c r="J67" s="14">
        <v>37</v>
      </c>
      <c r="K67" s="14">
        <v>54</v>
      </c>
      <c r="L67" s="14"/>
      <c r="M67" s="14"/>
      <c r="N67" s="14"/>
      <c r="O67" s="14"/>
      <c r="P67" s="14"/>
      <c r="Q67" s="1"/>
      <c r="R67" s="97">
        <f t="shared" si="22"/>
        <v>43.285714285714285</v>
      </c>
      <c r="S67" s="95"/>
      <c r="T67" s="176">
        <f t="shared" si="18"/>
        <v>54</v>
      </c>
      <c r="U67" s="177" t="str">
        <f t="shared" si="19"/>
        <v> </v>
      </c>
      <c r="V67" s="194">
        <f t="shared" si="20"/>
        <v>43.285714285714285</v>
      </c>
      <c r="W67" s="195" t="str">
        <f t="shared" si="21"/>
        <v> </v>
      </c>
      <c r="X67" s="180">
        <f t="shared" si="23"/>
        <v>7</v>
      </c>
      <c r="Y67" s="16"/>
      <c r="Z67" s="1"/>
      <c r="AA67" s="1"/>
      <c r="AB67" s="1"/>
      <c r="AC67" s="1"/>
      <c r="AD67" s="1"/>
      <c r="AE67" s="1"/>
    </row>
    <row r="68" spans="1:31" ht="12.75">
      <c r="A68" s="218" t="s">
        <v>183</v>
      </c>
      <c r="B68" s="215" t="s">
        <v>131</v>
      </c>
      <c r="C68" s="57"/>
      <c r="D68" s="14">
        <v>53</v>
      </c>
      <c r="E68" s="14">
        <v>52</v>
      </c>
      <c r="F68" s="14">
        <v>40</v>
      </c>
      <c r="G68" s="14">
        <v>43</v>
      </c>
      <c r="H68" s="14"/>
      <c r="I68" s="14">
        <v>38</v>
      </c>
      <c r="J68" s="14"/>
      <c r="K68" s="14">
        <v>40</v>
      </c>
      <c r="L68" s="14"/>
      <c r="M68" s="14"/>
      <c r="N68" s="14"/>
      <c r="O68" s="14"/>
      <c r="P68" s="14"/>
      <c r="Q68" s="1"/>
      <c r="R68" s="97">
        <f t="shared" si="22"/>
        <v>44.333333333333336</v>
      </c>
      <c r="S68" s="95"/>
      <c r="T68" s="176">
        <f t="shared" si="18"/>
        <v>53</v>
      </c>
      <c r="U68" s="177" t="str">
        <f t="shared" si="19"/>
        <v> </v>
      </c>
      <c r="V68" s="194">
        <f t="shared" si="20"/>
        <v>44.333333333333336</v>
      </c>
      <c r="W68" s="195" t="str">
        <f t="shared" si="21"/>
        <v> </v>
      </c>
      <c r="X68" s="180">
        <f t="shared" si="23"/>
        <v>6</v>
      </c>
      <c r="Y68" s="16"/>
      <c r="Z68" s="1"/>
      <c r="AA68" s="1"/>
      <c r="AB68" s="1"/>
      <c r="AC68" s="1"/>
      <c r="AD68" s="1"/>
      <c r="AE68" s="1"/>
    </row>
    <row r="69" spans="1:31" ht="12.75">
      <c r="A69" s="218" t="s">
        <v>184</v>
      </c>
      <c r="B69" s="215" t="s">
        <v>35</v>
      </c>
      <c r="C69" s="57">
        <v>44</v>
      </c>
      <c r="D69" s="14">
        <v>40</v>
      </c>
      <c r="E69" s="14">
        <v>41</v>
      </c>
      <c r="F69" s="14"/>
      <c r="G69" s="14">
        <v>37</v>
      </c>
      <c r="H69" s="14">
        <v>41</v>
      </c>
      <c r="I69" s="14">
        <v>45</v>
      </c>
      <c r="J69" s="14"/>
      <c r="K69" s="14">
        <v>36</v>
      </c>
      <c r="L69" s="14"/>
      <c r="M69" s="14"/>
      <c r="N69" s="14"/>
      <c r="O69" s="14"/>
      <c r="P69" s="14"/>
      <c r="Q69" s="1"/>
      <c r="R69" s="97">
        <f t="shared" si="22"/>
        <v>40.57142857142857</v>
      </c>
      <c r="S69" s="95"/>
      <c r="T69" s="176" t="str">
        <f t="shared" si="18"/>
        <v> </v>
      </c>
      <c r="U69" s="177">
        <f t="shared" si="19"/>
        <v>45</v>
      </c>
      <c r="V69" s="194" t="str">
        <f t="shared" si="20"/>
        <v> </v>
      </c>
      <c r="W69" s="195">
        <f t="shared" si="21"/>
        <v>40.57142857142857</v>
      </c>
      <c r="X69" s="180">
        <f t="shared" si="23"/>
        <v>7</v>
      </c>
      <c r="Y69" s="16"/>
      <c r="Z69" s="1"/>
      <c r="AA69" s="1"/>
      <c r="AB69" s="1"/>
      <c r="AC69" s="1"/>
      <c r="AD69" s="1"/>
      <c r="AE69" s="1"/>
    </row>
    <row r="70" spans="1:31" ht="12.75">
      <c r="A70" s="218" t="s">
        <v>185</v>
      </c>
      <c r="B70" s="215" t="s">
        <v>131</v>
      </c>
      <c r="C70" s="57"/>
      <c r="D70" s="14">
        <v>44</v>
      </c>
      <c r="E70" s="14"/>
      <c r="F70" s="14"/>
      <c r="G70" s="14"/>
      <c r="H70" s="14">
        <v>38</v>
      </c>
      <c r="I70" s="14">
        <v>35</v>
      </c>
      <c r="J70" s="14">
        <v>38</v>
      </c>
      <c r="K70" s="14">
        <v>43</v>
      </c>
      <c r="L70" s="14"/>
      <c r="M70" s="14"/>
      <c r="N70" s="14"/>
      <c r="O70" s="14"/>
      <c r="P70" s="14"/>
      <c r="Q70" s="1"/>
      <c r="R70" s="97">
        <f t="shared" si="22"/>
        <v>39.6</v>
      </c>
      <c r="S70" s="95"/>
      <c r="T70" s="176">
        <f t="shared" si="18"/>
        <v>44</v>
      </c>
      <c r="U70" s="177" t="str">
        <f t="shared" si="19"/>
        <v> </v>
      </c>
      <c r="V70" s="194" t="str">
        <f t="shared" si="20"/>
        <v> </v>
      </c>
      <c r="W70" s="195" t="str">
        <f t="shared" si="21"/>
        <v> </v>
      </c>
      <c r="X70" s="180">
        <f t="shared" si="23"/>
        <v>5</v>
      </c>
      <c r="Y70" s="16"/>
      <c r="Z70" s="1"/>
      <c r="AA70" s="1"/>
      <c r="AB70" s="1"/>
      <c r="AC70" s="1"/>
      <c r="AD70" s="1"/>
      <c r="AE70" s="1"/>
    </row>
    <row r="71" spans="1:31" ht="12.75">
      <c r="A71" s="218" t="s">
        <v>186</v>
      </c>
      <c r="B71" s="215" t="s">
        <v>131</v>
      </c>
      <c r="C71" s="57">
        <v>44</v>
      </c>
      <c r="D71" s="14"/>
      <c r="E71" s="14">
        <v>37</v>
      </c>
      <c r="F71" s="14">
        <v>53</v>
      </c>
      <c r="G71" s="14">
        <v>36</v>
      </c>
      <c r="H71" s="14">
        <v>40</v>
      </c>
      <c r="I71" s="14">
        <v>41</v>
      </c>
      <c r="J71" s="14">
        <v>40</v>
      </c>
      <c r="K71" s="14">
        <v>38</v>
      </c>
      <c r="L71" s="14"/>
      <c r="M71" s="14"/>
      <c r="N71" s="14"/>
      <c r="O71" s="14"/>
      <c r="P71" s="14"/>
      <c r="Q71" s="1"/>
      <c r="R71" s="97">
        <f t="shared" si="22"/>
        <v>41.125</v>
      </c>
      <c r="S71" s="95"/>
      <c r="T71" s="176">
        <f t="shared" si="18"/>
        <v>53</v>
      </c>
      <c r="U71" s="177" t="str">
        <f t="shared" si="19"/>
        <v> </v>
      </c>
      <c r="V71" s="194">
        <f t="shared" si="20"/>
        <v>41.125</v>
      </c>
      <c r="W71" s="195" t="str">
        <f t="shared" si="21"/>
        <v> </v>
      </c>
      <c r="X71" s="180">
        <f t="shared" si="23"/>
        <v>8</v>
      </c>
      <c r="Y71" s="16"/>
      <c r="Z71" s="1"/>
      <c r="AA71" s="1"/>
      <c r="AB71" s="1"/>
      <c r="AC71" s="1"/>
      <c r="AD71" s="1"/>
      <c r="AE71" s="1"/>
    </row>
    <row r="72" spans="1:31" ht="12.75">
      <c r="A72" s="218" t="s">
        <v>187</v>
      </c>
      <c r="B72" s="215" t="s">
        <v>131</v>
      </c>
      <c r="C72" s="57">
        <v>47</v>
      </c>
      <c r="D72" s="14">
        <v>38</v>
      </c>
      <c r="E72" s="14">
        <v>43</v>
      </c>
      <c r="F72" s="14">
        <v>56</v>
      </c>
      <c r="G72" s="14">
        <v>46</v>
      </c>
      <c r="H72" s="14">
        <v>37</v>
      </c>
      <c r="I72" s="14">
        <v>44</v>
      </c>
      <c r="J72" s="14">
        <v>38</v>
      </c>
      <c r="K72" s="14">
        <v>47</v>
      </c>
      <c r="L72" s="14"/>
      <c r="M72" s="14"/>
      <c r="N72" s="14"/>
      <c r="O72" s="14"/>
      <c r="P72" s="14"/>
      <c r="Q72" s="1"/>
      <c r="R72" s="97">
        <f t="shared" si="22"/>
        <v>44</v>
      </c>
      <c r="S72" s="95"/>
      <c r="T72" s="176">
        <f t="shared" si="18"/>
        <v>56</v>
      </c>
      <c r="U72" s="177" t="str">
        <f t="shared" si="19"/>
        <v> </v>
      </c>
      <c r="V72" s="194">
        <f t="shared" si="20"/>
        <v>44</v>
      </c>
      <c r="W72" s="195" t="str">
        <f t="shared" si="21"/>
        <v> </v>
      </c>
      <c r="X72" s="180">
        <f t="shared" si="23"/>
        <v>9</v>
      </c>
      <c r="Y72" s="16"/>
      <c r="Z72" s="1"/>
      <c r="AA72" s="1"/>
      <c r="AB72" s="1"/>
      <c r="AC72" s="1"/>
      <c r="AD72" s="1"/>
      <c r="AE72" s="1"/>
    </row>
    <row r="73" spans="1:31" ht="13.5" customHeight="1">
      <c r="A73" s="218" t="s">
        <v>188</v>
      </c>
      <c r="B73" s="215" t="s">
        <v>131</v>
      </c>
      <c r="C73" s="57">
        <v>38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22"/>
        <v>38</v>
      </c>
      <c r="S73" s="95"/>
      <c r="T73" s="176">
        <f t="shared" si="18"/>
        <v>38</v>
      </c>
      <c r="U73" s="177" t="str">
        <f t="shared" si="19"/>
        <v> </v>
      </c>
      <c r="V73" s="194" t="str">
        <f t="shared" si="20"/>
        <v> </v>
      </c>
      <c r="W73" s="195" t="str">
        <f t="shared" si="21"/>
        <v> </v>
      </c>
      <c r="X73" s="180">
        <f t="shared" si="23"/>
        <v>1</v>
      </c>
      <c r="Y73" s="16"/>
      <c r="Z73" s="1"/>
      <c r="AA73" s="1"/>
      <c r="AB73" s="1"/>
      <c r="AC73" s="1"/>
      <c r="AD73" s="1"/>
      <c r="AE73" s="1"/>
    </row>
    <row r="74" spans="1:31" ht="13.5" thickBot="1">
      <c r="A74" s="220" t="s">
        <v>189</v>
      </c>
      <c r="B74" s="122" t="s">
        <v>131</v>
      </c>
      <c r="C74" s="5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97">
        <f aca="true" t="shared" si="24" ref="R74:R94">IF((COUNT(C74:P74))&lt;1,"",(AVERAGE(C74:P74)))</f>
      </c>
      <c r="S74" s="95"/>
      <c r="T74" s="176">
        <f aca="true" t="shared" si="25" ref="T74:T94">IF((COUNT(C74:P74))&lt;1,"",IF(B74="F"," ",MAX(C74:P74)))</f>
      </c>
      <c r="U74" s="177">
        <f aca="true" t="shared" si="26" ref="U74:U94">IF((COUNT(C74:P74))&lt;1,"",IF(B74="F",MAX(C74:P74)," "))</f>
      </c>
      <c r="V74" s="194" t="str">
        <f t="shared" si="20"/>
        <v> </v>
      </c>
      <c r="W74" s="195" t="str">
        <f t="shared" si="21"/>
        <v> </v>
      </c>
      <c r="X74" s="180">
        <f aca="true" t="shared" si="27" ref="X74:X94">IF((COUNT(C74:P74))&lt;1,"",(COUNT(C74:P74)))</f>
      </c>
      <c r="Y74" s="16"/>
      <c r="Z74" s="1"/>
      <c r="AA74" s="1"/>
      <c r="AB74" s="1"/>
      <c r="AC74" s="1"/>
      <c r="AD74" s="1"/>
      <c r="AE74" s="1"/>
    </row>
    <row r="75" spans="1:31" ht="12.75" hidden="1">
      <c r="A75" s="121"/>
      <c r="B75" s="12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24"/>
      </c>
      <c r="S75" s="95"/>
      <c r="T75" s="176">
        <f t="shared" si="25"/>
      </c>
      <c r="U75" s="177">
        <f t="shared" si="26"/>
      </c>
      <c r="V75" s="194" t="str">
        <f t="shared" si="20"/>
        <v> </v>
      </c>
      <c r="W75" s="195" t="str">
        <f t="shared" si="21"/>
        <v> </v>
      </c>
      <c r="X75" s="180">
        <f t="shared" si="27"/>
      </c>
      <c r="Y75" s="16"/>
      <c r="Z75" s="1"/>
      <c r="AA75" s="1"/>
      <c r="AB75" s="1"/>
      <c r="AC75" s="1"/>
      <c r="AD75" s="1"/>
      <c r="AE75" s="1"/>
    </row>
    <row r="76" spans="1:31" ht="12.75" hidden="1">
      <c r="A76" s="133"/>
      <c r="B76" s="122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24"/>
      </c>
      <c r="S76" s="95"/>
      <c r="T76" s="176">
        <f t="shared" si="25"/>
      </c>
      <c r="U76" s="177">
        <f t="shared" si="26"/>
      </c>
      <c r="V76" s="194" t="str">
        <f t="shared" si="20"/>
        <v> </v>
      </c>
      <c r="W76" s="195" t="str">
        <f t="shared" si="21"/>
        <v> </v>
      </c>
      <c r="X76" s="180">
        <f t="shared" si="27"/>
      </c>
      <c r="Y76" s="16"/>
      <c r="Z76" s="1"/>
      <c r="AA76" s="1"/>
      <c r="AB76" s="1"/>
      <c r="AC76" s="1"/>
      <c r="AD76" s="1"/>
      <c r="AE76" s="1"/>
    </row>
    <row r="77" spans="1:31" ht="12.75" hidden="1">
      <c r="A77" s="133"/>
      <c r="B77" s="12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24"/>
      </c>
      <c r="S77" s="95"/>
      <c r="T77" s="176">
        <f t="shared" si="25"/>
      </c>
      <c r="U77" s="177">
        <f t="shared" si="26"/>
      </c>
      <c r="V77" s="194" t="str">
        <f t="shared" si="20"/>
        <v> </v>
      </c>
      <c r="W77" s="195" t="str">
        <f t="shared" si="21"/>
        <v> </v>
      </c>
      <c r="X77" s="180">
        <f t="shared" si="27"/>
      </c>
      <c r="Y77" s="16"/>
      <c r="Z77" s="1"/>
      <c r="AA77" s="1"/>
      <c r="AB77" s="1"/>
      <c r="AC77" s="1"/>
      <c r="AD77" s="1"/>
      <c r="AE77" s="1"/>
    </row>
    <row r="78" spans="1:31" ht="12.75" hidden="1">
      <c r="A78" s="17"/>
      <c r="B78" s="122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24"/>
      </c>
      <c r="S78" s="95"/>
      <c r="T78" s="176">
        <f t="shared" si="25"/>
      </c>
      <c r="U78" s="177">
        <f t="shared" si="26"/>
      </c>
      <c r="V78" s="194" t="str">
        <f t="shared" si="20"/>
        <v> </v>
      </c>
      <c r="W78" s="195" t="str">
        <f t="shared" si="21"/>
        <v> </v>
      </c>
      <c r="X78" s="180">
        <f t="shared" si="27"/>
      </c>
      <c r="Y78" s="16"/>
      <c r="Z78" s="1"/>
      <c r="AA78" s="1"/>
      <c r="AB78" s="1"/>
      <c r="AC78" s="1"/>
      <c r="AD78" s="1"/>
      <c r="AE78" s="1"/>
    </row>
    <row r="79" spans="1:31" ht="12.75" hidden="1">
      <c r="A79" s="17"/>
      <c r="B79" s="122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24"/>
      </c>
      <c r="S79" s="95"/>
      <c r="T79" s="176">
        <f t="shared" si="25"/>
      </c>
      <c r="U79" s="177">
        <f t="shared" si="26"/>
      </c>
      <c r="V79" s="194" t="str">
        <f t="shared" si="20"/>
        <v> </v>
      </c>
      <c r="W79" s="195" t="str">
        <f t="shared" si="21"/>
        <v> </v>
      </c>
      <c r="X79" s="180">
        <f t="shared" si="27"/>
      </c>
      <c r="Y79" s="16"/>
      <c r="Z79" s="1"/>
      <c r="AA79" s="1"/>
      <c r="AB79" s="1"/>
      <c r="AC79" s="1"/>
      <c r="AD79" s="1"/>
      <c r="AE79" s="1"/>
    </row>
    <row r="80" spans="1:31" ht="12.75" hidden="1">
      <c r="A80" s="17"/>
      <c r="B80" s="1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24"/>
      </c>
      <c r="S80" s="95"/>
      <c r="T80" s="176">
        <f t="shared" si="25"/>
      </c>
      <c r="U80" s="177">
        <f t="shared" si="26"/>
      </c>
      <c r="V80" s="194" t="str">
        <f t="shared" si="20"/>
        <v> </v>
      </c>
      <c r="W80" s="195" t="str">
        <f t="shared" si="21"/>
        <v> </v>
      </c>
      <c r="X80" s="180">
        <f t="shared" si="27"/>
      </c>
      <c r="Y80" s="16"/>
      <c r="Z80" s="1"/>
      <c r="AA80" s="1"/>
      <c r="AB80" s="1"/>
      <c r="AC80" s="1"/>
      <c r="AD80" s="1"/>
      <c r="AE80" s="1"/>
    </row>
    <row r="81" spans="1:31" ht="12.75" hidden="1">
      <c r="A81" s="17"/>
      <c r="B81" s="12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24"/>
      </c>
      <c r="S81" s="95"/>
      <c r="T81" s="176">
        <f t="shared" si="25"/>
      </c>
      <c r="U81" s="177">
        <f t="shared" si="26"/>
      </c>
      <c r="V81" s="194" t="str">
        <f t="shared" si="20"/>
        <v> </v>
      </c>
      <c r="W81" s="195" t="str">
        <f t="shared" si="21"/>
        <v> </v>
      </c>
      <c r="X81" s="180">
        <f t="shared" si="27"/>
      </c>
      <c r="Y81" s="16"/>
      <c r="Z81" s="1"/>
      <c r="AA81" s="1"/>
      <c r="AB81" s="1"/>
      <c r="AC81" s="1"/>
      <c r="AD81" s="1"/>
      <c r="AE81" s="1"/>
    </row>
    <row r="82" spans="1:31" ht="12.75" hidden="1">
      <c r="A82" s="17"/>
      <c r="B82" s="12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24"/>
      </c>
      <c r="S82" s="95"/>
      <c r="T82" s="176">
        <f t="shared" si="25"/>
      </c>
      <c r="U82" s="177">
        <f t="shared" si="26"/>
      </c>
      <c r="V82" s="194" t="str">
        <f t="shared" si="20"/>
        <v> </v>
      </c>
      <c r="W82" s="195" t="str">
        <f t="shared" si="21"/>
        <v> </v>
      </c>
      <c r="X82" s="180">
        <f t="shared" si="27"/>
      </c>
      <c r="Y82" s="16"/>
      <c r="Z82" s="1"/>
      <c r="AA82" s="1"/>
      <c r="AB82" s="1"/>
      <c r="AC82" s="1"/>
      <c r="AD82" s="1"/>
      <c r="AE82" s="1"/>
    </row>
    <row r="83" spans="1:31" ht="12.75" hidden="1">
      <c r="A83" s="17"/>
      <c r="B83" s="12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24"/>
      </c>
      <c r="S83" s="95"/>
      <c r="T83" s="176">
        <f t="shared" si="25"/>
      </c>
      <c r="U83" s="177">
        <f t="shared" si="26"/>
      </c>
      <c r="V83" s="194" t="str">
        <f t="shared" si="20"/>
        <v> </v>
      </c>
      <c r="W83" s="195" t="str">
        <f t="shared" si="21"/>
        <v> </v>
      </c>
      <c r="X83" s="180">
        <f t="shared" si="27"/>
      </c>
      <c r="Y83" s="16"/>
      <c r="Z83" s="1"/>
      <c r="AA83" s="1"/>
      <c r="AB83" s="1"/>
      <c r="AC83" s="1"/>
      <c r="AD83" s="1"/>
      <c r="AE83" s="1"/>
    </row>
    <row r="84" spans="1:31" ht="12.75" hidden="1">
      <c r="A84" s="17"/>
      <c r="B84" s="12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24"/>
      </c>
      <c r="S84" s="95"/>
      <c r="T84" s="176">
        <f t="shared" si="25"/>
      </c>
      <c r="U84" s="177">
        <f t="shared" si="26"/>
      </c>
      <c r="V84" s="194" t="str">
        <f t="shared" si="20"/>
        <v> </v>
      </c>
      <c r="W84" s="195" t="str">
        <f t="shared" si="21"/>
        <v> </v>
      </c>
      <c r="X84" s="180">
        <f t="shared" si="27"/>
      </c>
      <c r="Y84" s="16"/>
      <c r="Z84" s="1"/>
      <c r="AA84" s="1"/>
      <c r="AB84" s="1"/>
      <c r="AC84" s="1"/>
      <c r="AD84" s="1"/>
      <c r="AE84" s="1"/>
    </row>
    <row r="85" spans="1:31" ht="12.75" hidden="1">
      <c r="A85" s="17"/>
      <c r="B85" s="12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24"/>
      </c>
      <c r="S85" s="95"/>
      <c r="T85" s="176">
        <f t="shared" si="25"/>
      </c>
      <c r="U85" s="177">
        <f t="shared" si="26"/>
      </c>
      <c r="V85" s="194" t="str">
        <f t="shared" si="20"/>
        <v> </v>
      </c>
      <c r="W85" s="195" t="str">
        <f t="shared" si="21"/>
        <v> </v>
      </c>
      <c r="X85" s="180">
        <f t="shared" si="27"/>
      </c>
      <c r="Y85" s="16"/>
      <c r="Z85" s="1"/>
      <c r="AA85" s="1"/>
      <c r="AB85" s="1"/>
      <c r="AC85" s="1"/>
      <c r="AD85" s="1"/>
      <c r="AE85" s="1"/>
    </row>
    <row r="86" spans="1:31" ht="12.75" hidden="1">
      <c r="A86" s="17"/>
      <c r="B86" s="12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24"/>
      </c>
      <c r="S86" s="95"/>
      <c r="T86" s="176">
        <f t="shared" si="25"/>
      </c>
      <c r="U86" s="177">
        <f t="shared" si="26"/>
      </c>
      <c r="V86" s="194" t="str">
        <f t="shared" si="20"/>
        <v> </v>
      </c>
      <c r="W86" s="195" t="str">
        <f t="shared" si="21"/>
        <v> </v>
      </c>
      <c r="X86" s="180">
        <f t="shared" si="27"/>
      </c>
      <c r="Y86" s="16"/>
      <c r="Z86" s="1"/>
      <c r="AA86" s="1"/>
      <c r="AB86" s="1"/>
      <c r="AC86" s="1"/>
      <c r="AD86" s="1"/>
      <c r="AE86" s="1"/>
    </row>
    <row r="87" spans="1:31" ht="12.75" hidden="1">
      <c r="A87" s="17"/>
      <c r="B87" s="122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24"/>
      </c>
      <c r="S87" s="95"/>
      <c r="T87" s="176">
        <f t="shared" si="25"/>
      </c>
      <c r="U87" s="177">
        <f t="shared" si="26"/>
      </c>
      <c r="V87" s="194" t="str">
        <f t="shared" si="20"/>
        <v> </v>
      </c>
      <c r="W87" s="195" t="str">
        <f t="shared" si="21"/>
        <v> </v>
      </c>
      <c r="X87" s="180">
        <f t="shared" si="27"/>
      </c>
      <c r="Y87" s="16"/>
      <c r="Z87" s="1"/>
      <c r="AA87" s="1"/>
      <c r="AB87" s="1"/>
      <c r="AC87" s="1"/>
      <c r="AD87" s="1"/>
      <c r="AE87" s="1"/>
    </row>
    <row r="88" spans="1:31" ht="12.75" hidden="1">
      <c r="A88" s="17"/>
      <c r="B88" s="12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24"/>
      </c>
      <c r="S88" s="95"/>
      <c r="T88" s="176">
        <f t="shared" si="25"/>
      </c>
      <c r="U88" s="177">
        <f t="shared" si="26"/>
      </c>
      <c r="V88" s="194" t="str">
        <f t="shared" si="20"/>
        <v> </v>
      </c>
      <c r="W88" s="195" t="str">
        <f t="shared" si="21"/>
        <v> </v>
      </c>
      <c r="X88" s="180">
        <f t="shared" si="27"/>
      </c>
      <c r="Y88" s="16"/>
      <c r="Z88" s="1"/>
      <c r="AA88" s="1"/>
      <c r="AB88" s="1"/>
      <c r="AC88" s="1"/>
      <c r="AD88" s="1"/>
      <c r="AE88" s="1"/>
    </row>
    <row r="89" spans="1:31" ht="12.75" hidden="1">
      <c r="A89" s="17"/>
      <c r="B89" s="122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24"/>
      </c>
      <c r="S89" s="95"/>
      <c r="T89" s="176">
        <f t="shared" si="25"/>
      </c>
      <c r="U89" s="177">
        <f t="shared" si="26"/>
      </c>
      <c r="V89" s="194" t="str">
        <f t="shared" si="20"/>
        <v> </v>
      </c>
      <c r="W89" s="195" t="str">
        <f t="shared" si="21"/>
        <v> </v>
      </c>
      <c r="X89" s="180">
        <f t="shared" si="27"/>
      </c>
      <c r="Y89" s="16"/>
      <c r="Z89" s="1"/>
      <c r="AA89" s="1"/>
      <c r="AB89" s="1"/>
      <c r="AC89" s="1"/>
      <c r="AD89" s="1"/>
      <c r="AE89" s="1"/>
    </row>
    <row r="90" spans="1:31" ht="12.75" hidden="1">
      <c r="A90" s="17"/>
      <c r="B90" s="122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24"/>
      </c>
      <c r="S90" s="95"/>
      <c r="T90" s="176">
        <f t="shared" si="25"/>
      </c>
      <c r="U90" s="177">
        <f t="shared" si="26"/>
      </c>
      <c r="V90" s="194" t="str">
        <f t="shared" si="20"/>
        <v> </v>
      </c>
      <c r="W90" s="195" t="str">
        <f t="shared" si="21"/>
        <v> </v>
      </c>
      <c r="X90" s="180">
        <f t="shared" si="27"/>
      </c>
      <c r="Y90" s="16"/>
      <c r="Z90" s="1"/>
      <c r="AA90" s="1"/>
      <c r="AB90" s="1"/>
      <c r="AC90" s="1"/>
      <c r="AD90" s="1"/>
      <c r="AE90" s="1"/>
    </row>
    <row r="91" spans="1:31" ht="12.75" hidden="1">
      <c r="A91" s="17"/>
      <c r="B91" s="12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24"/>
      </c>
      <c r="S91" s="95"/>
      <c r="T91" s="176">
        <f t="shared" si="25"/>
      </c>
      <c r="U91" s="177">
        <f t="shared" si="26"/>
      </c>
      <c r="V91" s="194" t="str">
        <f t="shared" si="20"/>
        <v> </v>
      </c>
      <c r="W91" s="195" t="str">
        <f t="shared" si="21"/>
        <v> </v>
      </c>
      <c r="X91" s="180">
        <f t="shared" si="27"/>
      </c>
      <c r="Y91" s="16"/>
      <c r="Z91" s="1"/>
      <c r="AA91" s="1"/>
      <c r="AB91" s="1"/>
      <c r="AC91" s="1"/>
      <c r="AD91" s="1"/>
      <c r="AE91" s="1"/>
    </row>
    <row r="92" spans="1:31" ht="12.75" hidden="1">
      <c r="A92" s="17"/>
      <c r="B92" s="122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24"/>
      </c>
      <c r="S92" s="95"/>
      <c r="T92" s="176">
        <f t="shared" si="25"/>
      </c>
      <c r="U92" s="177">
        <f t="shared" si="26"/>
      </c>
      <c r="V92" s="194" t="str">
        <f t="shared" si="20"/>
        <v> </v>
      </c>
      <c r="W92" s="195" t="str">
        <f t="shared" si="21"/>
        <v> </v>
      </c>
      <c r="X92" s="180">
        <f t="shared" si="27"/>
      </c>
      <c r="Y92" s="16"/>
      <c r="Z92" s="1"/>
      <c r="AA92" s="1"/>
      <c r="AB92" s="1"/>
      <c r="AC92" s="1"/>
      <c r="AD92" s="1"/>
      <c r="AE92" s="1"/>
    </row>
    <row r="93" spans="1:31" ht="12.75" hidden="1">
      <c r="A93" s="17"/>
      <c r="B93" s="122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24"/>
      </c>
      <c r="S93" s="95"/>
      <c r="T93" s="176">
        <f t="shared" si="25"/>
      </c>
      <c r="U93" s="177">
        <f t="shared" si="26"/>
      </c>
      <c r="V93" s="194" t="str">
        <f t="shared" si="20"/>
        <v> </v>
      </c>
      <c r="W93" s="195" t="str">
        <f t="shared" si="21"/>
        <v> </v>
      </c>
      <c r="X93" s="180">
        <f t="shared" si="27"/>
      </c>
      <c r="Y93" s="16"/>
      <c r="Z93" s="1"/>
      <c r="AA93" s="1"/>
      <c r="AB93" s="1"/>
      <c r="AC93" s="1"/>
      <c r="AD93" s="1"/>
      <c r="AE93" s="1"/>
    </row>
    <row r="94" spans="1:31" ht="13.5" hidden="1" thickBot="1">
      <c r="A94" s="17"/>
      <c r="B94" s="122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24"/>
      </c>
      <c r="S94" s="95"/>
      <c r="T94" s="176">
        <f t="shared" si="25"/>
      </c>
      <c r="U94" s="177">
        <f t="shared" si="26"/>
      </c>
      <c r="V94" s="194" t="str">
        <f t="shared" si="20"/>
        <v> </v>
      </c>
      <c r="W94" s="195" t="str">
        <f t="shared" si="21"/>
        <v> </v>
      </c>
      <c r="X94" s="187">
        <f t="shared" si="27"/>
      </c>
      <c r="Y94" s="16"/>
      <c r="Z94" s="1"/>
      <c r="AA94" s="1"/>
      <c r="AB94" s="1"/>
      <c r="AC94" s="1"/>
      <c r="AD94" s="1"/>
      <c r="AE94" s="1"/>
    </row>
    <row r="95" spans="1:31" ht="13.5" thickBot="1">
      <c r="A95" s="1"/>
      <c r="B95" s="5"/>
      <c r="C95" s="7">
        <f aca="true" t="shared" si="28" ref="C95:P95">IF(SUM(C56:C94)=0,"",SUM(C56:C94))</f>
        <v>428</v>
      </c>
      <c r="D95" s="7">
        <f t="shared" si="28"/>
        <v>419</v>
      </c>
      <c r="E95" s="130">
        <f t="shared" si="28"/>
        <v>406</v>
      </c>
      <c r="F95" s="130">
        <f>IF(SUM(F56:F94)=0,"",SUM(F56:F94))</f>
        <v>444</v>
      </c>
      <c r="G95" s="237">
        <f>IF(SUM(G56:G94)=0,"",SUM(G56:G94))+1</f>
        <v>411</v>
      </c>
      <c r="H95" s="130">
        <f>IF(SUM(H56:H94)=0,"",SUM(H56:H94))</f>
        <v>411</v>
      </c>
      <c r="I95" s="7">
        <f t="shared" si="28"/>
        <v>395</v>
      </c>
      <c r="J95" s="7">
        <f t="shared" si="28"/>
        <v>367</v>
      </c>
      <c r="K95" s="7">
        <f t="shared" si="28"/>
        <v>422</v>
      </c>
      <c r="L95" s="7">
        <f t="shared" si="28"/>
      </c>
      <c r="M95" s="130">
        <f t="shared" si="28"/>
      </c>
      <c r="N95" s="7">
        <f t="shared" si="28"/>
      </c>
      <c r="O95" s="7">
        <f t="shared" si="28"/>
      </c>
      <c r="P95" s="7">
        <f t="shared" si="28"/>
      </c>
      <c r="Q95" s="1"/>
      <c r="R95" s="20">
        <f>IF((COUNT(C95:P95))&lt;1,"",(AVERAGE(C95:P95)))</f>
        <v>411.44444444444446</v>
      </c>
      <c r="S95" s="21"/>
      <c r="T95" s="22">
        <f>IF(SUM(T56:T94)&lt;1,"",MAX(T56:T94))</f>
        <v>56</v>
      </c>
      <c r="U95" s="22">
        <f>IF(SUM(U56:U94)&lt;1,"",MAX(U56:U94))</f>
        <v>45</v>
      </c>
      <c r="V95" s="20">
        <f>IF(SUM(V56:V94)&lt;1,"",MAX(V56:V94))</f>
        <v>44.333333333333336</v>
      </c>
      <c r="W95" s="20">
        <f>IF(SUM(W56:W94)&lt;1,"",MAX(W56:W94))</f>
        <v>40.57142857142857</v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  <c r="AE95" s="1"/>
    </row>
    <row r="96" spans="1:31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  <c r="AE96" s="1"/>
    </row>
    <row r="97" spans="1:31" ht="12.75">
      <c r="A97" s="1" t="s">
        <v>62</v>
      </c>
      <c r="B97" s="1"/>
      <c r="C97" s="14">
        <f>Trackers!D43</f>
        <v>378</v>
      </c>
      <c r="D97" s="14">
        <f>Goodalls!E43</f>
        <v>418</v>
      </c>
      <c r="E97" s="14">
        <f>'Wickhamford Sports'!E43</f>
        <v>396</v>
      </c>
      <c r="F97" s="14">
        <f>Kingfishers!F43</f>
        <v>447</v>
      </c>
      <c r="G97" s="14">
        <f>'Odds &amp; Sods'!G43</f>
        <v>393</v>
      </c>
      <c r="H97" s="14">
        <f>Rustlers!H43</f>
        <v>435</v>
      </c>
      <c r="I97" s="14">
        <f>Nomads!I43</f>
        <v>394</v>
      </c>
      <c r="J97" s="14">
        <f>'Team Phoenix'!J43</f>
        <v>401</v>
      </c>
      <c r="K97" s="14">
        <f>'Badsey Reckers'!K43</f>
        <v>439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IF(ISNUMBER(C95),IF(ISNUMBER(C97),IF(C95&gt;C97,"Won",IF(C95=C97,"Draw","Lost")),"Error"),IF(ISNUMBER(C97),"Error",IF(C95="",IF(ISTEXT(C97),"",""),"")))</f>
        <v>Won</v>
      </c>
      <c r="D99" s="108" t="str">
        <f aca="true" t="shared" si="29" ref="D99:M99">IF(ISNUMBER(D95),IF(ISNUMBER(D97),IF(D95&gt;D97,"Won",IF(D95=D97,"Draw","Lost")),"Error"),IF(ISNUMBER(D97),"Error",IF(D95="",IF(ISTEXT(D97),"",""),"")))</f>
        <v>Won</v>
      </c>
      <c r="E99" s="108" t="str">
        <f t="shared" si="29"/>
        <v>Won</v>
      </c>
      <c r="F99" s="108" t="str">
        <f t="shared" si="29"/>
        <v>Lost</v>
      </c>
      <c r="G99" s="108" t="str">
        <f t="shared" si="29"/>
        <v>Won</v>
      </c>
      <c r="H99" s="108" t="str">
        <f t="shared" si="29"/>
        <v>Lost</v>
      </c>
      <c r="I99" s="108" t="str">
        <f t="shared" si="29"/>
        <v>Won</v>
      </c>
      <c r="J99" s="108" t="str">
        <f t="shared" si="29"/>
        <v>Lost</v>
      </c>
      <c r="K99" s="108" t="str">
        <f t="shared" si="29"/>
        <v>Lost</v>
      </c>
      <c r="L99" s="108">
        <f t="shared" si="29"/>
      </c>
      <c r="M99" s="108">
        <f t="shared" si="29"/>
      </c>
      <c r="N99" s="108">
        <f>IF(ISNUMBER(N95),IF(ISNUMBER(N97),IF(N95&gt;N97,"Won",IF(N95=N97,"Draw","Lost")),"Error"),IF(ISNUMBER(N97),"Error",IF(N95="",IF(ISTEXT(N97),"Awarded Hme",""),"Awarded Awy")))</f>
      </c>
      <c r="O99" s="108">
        <f>IF(ISNUMBER(O95),IF(ISNUMBER(O97),IF(O95&gt;O97,"Won",IF(O95=O97,"Draw","Lost")),"Error"),IF(ISNUMBER(O97),"Error",IF(O95="",IF(ISTEXT(O97),"Awarded Hme",""),"Awarded Awy")))</f>
      </c>
      <c r="P99" s="108">
        <f>IF(ISNUMBER(P95),IF(ISNUMBER(P97),IF(P95&gt;P97,"Won",IF(P95=P97,"Draw","Lost")),"Error"),IF(ISNUMBER(P97),"Error",IF(P95="",IF(ISTEXT(P97),"Awarded Hme",""),"Awarded Awy")))</f>
      </c>
      <c r="Q99" s="1"/>
      <c r="R99" s="1" t="s">
        <v>39</v>
      </c>
      <c r="S99" s="5">
        <f>COUNTIF(C99:P99,"Won")</f>
        <v>5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4</v>
      </c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 t="s">
        <v>64</v>
      </c>
      <c r="B100" s="1"/>
      <c r="C100" s="108">
        <v>4</v>
      </c>
      <c r="D100" s="108">
        <v>3</v>
      </c>
      <c r="E100" s="108">
        <v>2</v>
      </c>
      <c r="F100" s="108">
        <v>3</v>
      </c>
      <c r="G100" s="108">
        <v>5</v>
      </c>
      <c r="H100" s="108">
        <v>2</v>
      </c>
      <c r="I100" s="108">
        <v>3</v>
      </c>
      <c r="J100" s="108">
        <v>1</v>
      </c>
      <c r="K100" s="108">
        <v>2</v>
      </c>
      <c r="L100" s="108"/>
      <c r="M100" s="108"/>
      <c r="N100" s="108"/>
      <c r="O100" s="108"/>
      <c r="P100" s="108"/>
      <c r="Q100" s="1"/>
      <c r="R100" s="1" t="s">
        <v>67</v>
      </c>
      <c r="S100" s="5">
        <f>SUM(C100:P100)</f>
        <v>25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 t="s">
        <v>4</v>
      </c>
      <c r="B101" s="1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0</v>
      </c>
      <c r="T101" s="1" t="s">
        <v>8</v>
      </c>
      <c r="U101" s="5">
        <f>(COUNT(C97:P97)*6)-(S100+S101)</f>
        <v>29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 t="s">
        <v>30</v>
      </c>
      <c r="B103" s="1"/>
      <c r="C103" s="108">
        <f aca="true" t="shared" si="30" ref="C103:P103">IF(C99="","",IF(C99="Awarded Hme",12,IF(C99="Awarded Awy",0,IF(C99="Won",6,IF(C99="Draw",3,0))+C100+(C101/2)-C102)))</f>
        <v>10</v>
      </c>
      <c r="D103" s="108">
        <f t="shared" si="30"/>
        <v>9</v>
      </c>
      <c r="E103" s="108">
        <f t="shared" si="30"/>
        <v>8</v>
      </c>
      <c r="F103" s="108">
        <f t="shared" si="30"/>
        <v>3</v>
      </c>
      <c r="G103" s="108">
        <f t="shared" si="30"/>
        <v>11</v>
      </c>
      <c r="H103" s="108">
        <f t="shared" si="30"/>
        <v>2</v>
      </c>
      <c r="I103" s="108">
        <f t="shared" si="30"/>
        <v>9</v>
      </c>
      <c r="J103" s="108">
        <f t="shared" si="30"/>
        <v>1</v>
      </c>
      <c r="K103" s="108">
        <f t="shared" si="30"/>
        <v>2</v>
      </c>
      <c r="L103" s="108">
        <f t="shared" si="30"/>
      </c>
      <c r="M103" s="108">
        <f t="shared" si="30"/>
      </c>
      <c r="N103" s="108">
        <f t="shared" si="30"/>
      </c>
      <c r="O103" s="108">
        <f t="shared" si="30"/>
      </c>
      <c r="P103" s="108">
        <f t="shared" si="30"/>
      </c>
      <c r="Q103" s="1"/>
      <c r="R103" s="1" t="s">
        <v>6</v>
      </c>
      <c r="S103" s="5">
        <f>SUM(C103:P103)</f>
        <v>55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  <c r="AE105" s="1"/>
    </row>
    <row r="106" spans="1:31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  <c r="AE107" s="1"/>
    </row>
    <row r="108" spans="1:31" ht="13.5" thickBot="1">
      <c r="A108" s="1"/>
      <c r="B108" s="1"/>
      <c r="C108" s="1" t="s">
        <v>31</v>
      </c>
      <c r="D108" s="5">
        <f>S47+S99</f>
        <v>13</v>
      </c>
      <c r="E108" s="1" t="s">
        <v>19</v>
      </c>
      <c r="F108" s="5">
        <f>U47+U99</f>
        <v>0</v>
      </c>
      <c r="G108" s="1" t="s">
        <v>25</v>
      </c>
      <c r="H108" s="5">
        <f>W47+W99</f>
        <v>5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  <c r="AE108" s="1"/>
    </row>
    <row r="109" spans="1:31" ht="13.5" thickBot="1">
      <c r="A109" s="1"/>
      <c r="B109" s="1"/>
      <c r="C109" s="1" t="s">
        <v>64</v>
      </c>
      <c r="D109" s="5">
        <f>S48+S100</f>
        <v>62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59</v>
      </c>
      <c r="U109" s="22">
        <f>IF(ISNUMBER(U43),MAX(U43,U95),IF(ISNUMBER(U95),MAX(U43,U95),""))</f>
        <v>45</v>
      </c>
      <c r="V109" s="20">
        <f>Z43</f>
        <v>46.27777777777778</v>
      </c>
      <c r="W109" s="20">
        <f>AA43</f>
        <v>39.266666666666666</v>
      </c>
      <c r="X109" s="1"/>
      <c r="Y109" s="1"/>
      <c r="Z109" s="1"/>
      <c r="AA109" s="1"/>
      <c r="AB109" s="1"/>
      <c r="AC109" s="1"/>
      <c r="AD109" s="1"/>
      <c r="AE109" s="1"/>
    </row>
    <row r="110" spans="1:31" ht="13.5" thickBot="1">
      <c r="A110" s="1"/>
      <c r="B110" s="1"/>
      <c r="C110" s="1" t="s">
        <v>4</v>
      </c>
      <c r="D110" s="5">
        <f>S49+S101</f>
        <v>2</v>
      </c>
      <c r="E110" s="1" t="s">
        <v>26</v>
      </c>
      <c r="F110" s="5">
        <f>U49+U101</f>
        <v>44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46.27777777777778</v>
      </c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 t="s">
        <v>30</v>
      </c>
      <c r="D112" s="5">
        <f>S51+S103</f>
        <v>141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</sheetData>
  <sheetProtection/>
  <mergeCells count="13">
    <mergeCell ref="T107:U107"/>
    <mergeCell ref="V107:W107"/>
    <mergeCell ref="R54:R55"/>
    <mergeCell ref="A1:X1"/>
    <mergeCell ref="A53:X53"/>
    <mergeCell ref="A105:X105"/>
    <mergeCell ref="R2:S2"/>
    <mergeCell ref="T2:U2"/>
    <mergeCell ref="V2:W2"/>
    <mergeCell ref="V44:W44"/>
    <mergeCell ref="V96:W96"/>
    <mergeCell ref="T54:U54"/>
    <mergeCell ref="V54:W54"/>
  </mergeCells>
  <conditionalFormatting sqref="B4:B42 B56:B94">
    <cfRule type="cellIs" priority="10" dxfId="367" operator="equal" stopIfTrue="1">
      <formula>"F"</formula>
    </cfRule>
    <cfRule type="cellIs" priority="11" dxfId="368" operator="equal" stopIfTrue="1">
      <formula>"M"</formula>
    </cfRule>
  </conditionalFormatting>
  <conditionalFormatting sqref="C47:P47">
    <cfRule type="cellIs" priority="29" dxfId="13" operator="equal" stopIfTrue="1">
      <formula>"Won"</formula>
    </cfRule>
  </conditionalFormatting>
  <conditionalFormatting sqref="C99:P99">
    <cfRule type="cellIs" priority="1" dxfId="13" operator="equal" stopIfTrue="1">
      <formula>"Won"</formula>
    </cfRule>
  </conditionalFormatting>
  <conditionalFormatting sqref="V4:V42">
    <cfRule type="expression" priority="504" dxfId="7" stopIfTrue="1">
      <formula>$V4=MAX($V$4:$V$42)</formula>
    </cfRule>
  </conditionalFormatting>
  <conditionalFormatting sqref="W4:W42">
    <cfRule type="expression" priority="506" dxfId="6" stopIfTrue="1">
      <formula>$W4=MAX($W$4:$W$42)</formula>
    </cfRule>
  </conditionalFormatting>
  <conditionalFormatting sqref="Y4:Y42">
    <cfRule type="expression" priority="508" dxfId="23" stopIfTrue="1">
      <formula>$Y4=MAX($Y$4:$Y$42)</formula>
    </cfRule>
  </conditionalFormatting>
  <conditionalFormatting sqref="R4:S42 C4:P42">
    <cfRule type="cellIs" priority="511" dxfId="12" operator="lessThan" stopIfTrue="1">
      <formula>1</formula>
    </cfRule>
    <cfRule type="expression" priority="512" dxfId="6" stopIfTrue="1">
      <formula>IF($B4="F",(C4=MAX(C$4:C$42)))</formula>
    </cfRule>
    <cfRule type="expression" priority="513" dxfId="9" stopIfTrue="1">
      <formula>IF(OR($B4="M",$B4=""),(C4=MAX(C$4:C$42)))</formula>
    </cfRule>
  </conditionalFormatting>
  <conditionalFormatting sqref="Z4:Z42">
    <cfRule type="expression" priority="523" dxfId="10" stopIfTrue="1">
      <formula>$Z4=MAX($Z$4:$Z$42)</formula>
    </cfRule>
  </conditionalFormatting>
  <conditionalFormatting sqref="AA4:AA42">
    <cfRule type="expression" priority="525" dxfId="11" stopIfTrue="1">
      <formula>$AA4=MAX($AA$4:$AA$42)</formula>
    </cfRule>
  </conditionalFormatting>
  <conditionalFormatting sqref="V56:V94">
    <cfRule type="expression" priority="549" dxfId="7" stopIfTrue="1">
      <formula>$V56=MAX($V$56:$V$94)</formula>
    </cfRule>
  </conditionalFormatting>
  <conditionalFormatting sqref="W56:W94">
    <cfRule type="expression" priority="551" dxfId="6" stopIfTrue="1">
      <formula>$W56=MAX($W$56:$W$94)</formula>
    </cfRule>
  </conditionalFormatting>
  <conditionalFormatting sqref="C56:P94 R56:R94">
    <cfRule type="cellIs" priority="553" dxfId="12" operator="lessThan" stopIfTrue="1">
      <formula>1</formula>
    </cfRule>
    <cfRule type="expression" priority="554" dxfId="6" stopIfTrue="1">
      <formula>IF($B56="F",(C56=MAX(C$56:C$94)))</formula>
    </cfRule>
    <cfRule type="expression" priority="555" dxfId="9" stopIfTrue="1">
      <formula>IF(OR($B56="M",$B56=""),(C56=MAX(C$56:C$94)))</formula>
    </cfRule>
  </conditionalFormatting>
  <conditionalFormatting sqref="T56:T94 T4:T42">
    <cfRule type="expression" priority="565" dxfId="15" stopIfTrue="1">
      <formula>$T4=MAX($T$4:$T$42,$T$56:$T$94)</formula>
    </cfRule>
  </conditionalFormatting>
  <conditionalFormatting sqref="U56:U94 U4:U42">
    <cfRule type="expression" priority="568" dxfId="11" stopIfTrue="1">
      <formula>$U4=MAX($U$4:$U$42,$U$56:$U$94)</formula>
    </cfRule>
  </conditionalFormatting>
  <conditionalFormatting sqref="A4:A42">
    <cfRule type="expression" priority="571" dxfId="0" stopIfTrue="1">
      <formula>(OR($T4=MAX($T$4:$T$42,$T$56:$T$94),$U4=MAX($U$4:$U$42,$U$56:$U$94)))</formula>
    </cfRule>
    <cfRule type="expression" priority="572" dxfId="0" stopIfTrue="1">
      <formula>(OR($V4=MAX($V$56:$V$94),$W4=MAX($W$56:$W$94)))</formula>
    </cfRule>
    <cfRule type="expression" priority="573" dxfId="0" stopIfTrue="1">
      <formula>($Y4=MAX($Y$4:$Y$42))</formula>
    </cfRule>
  </conditionalFormatting>
  <conditionalFormatting sqref="A56:A94">
    <cfRule type="expression" priority="574" dxfId="0" stopIfTrue="1">
      <formula>(OR($T56=MAX($T$4:$T$42,$T$56:$T$94),$U56=MAX($U$4:$U$42,$U$56:$U$94)))</formula>
    </cfRule>
    <cfRule type="expression" priority="575" dxfId="0" stopIfTrue="1">
      <formula>(OR($V56=MAX($V$56:$V$94),$W56=MAX($W$56:$W$94)))</formula>
    </cfRule>
    <cfRule type="expression" priority="576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51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C51:P51 C103:P103 S48:S50 U101 S100:S102 P95 P43 O47:P47 Z5:AA5 R42:U42 Z8:AA14 R26:U39 R94:S94 R74:U92 Z15:AA23 R22 T22:U22 Z6:AA6 R24:U25 R23 T23:U23 X94 R40:U40 X40 X42 X26:X39 X22 X24:X25 X23 Z4:AA4 X74:X9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130"/>
  <sheetViews>
    <sheetView zoomScale="75" zoomScaleNormal="75" workbookViewId="0" topLeftCell="A49">
      <selection activeCell="W69" sqref="W69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8" ht="18" thickBot="1">
      <c r="A1" s="244" t="str">
        <f ca="1">+RIGHT(CELL("filename",A1),LEN(CELL("filename",A1))-FIND("]",CELL("filename",A1)))&amp;" Home"</f>
        <v>Badsey Reckers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</row>
    <row r="2" spans="1:28" ht="13.5" thickBot="1">
      <c r="A2" s="167" t="s">
        <v>110</v>
      </c>
      <c r="B2" s="161" t="s">
        <v>79</v>
      </c>
      <c r="C2" s="204">
        <v>45197</v>
      </c>
      <c r="D2" s="204">
        <v>45225</v>
      </c>
      <c r="E2" s="204">
        <v>45246</v>
      </c>
      <c r="F2" s="204">
        <v>45260</v>
      </c>
      <c r="G2" s="204">
        <v>45302</v>
      </c>
      <c r="H2" s="204">
        <v>45316</v>
      </c>
      <c r="I2" s="204">
        <v>45330</v>
      </c>
      <c r="J2" s="204">
        <v>45344</v>
      </c>
      <c r="K2" s="204">
        <v>45365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</row>
    <row r="3" spans="1:28" ht="13.5" thickBot="1">
      <c r="A3" s="162" t="str">
        <f ca="1">+RIGHT(CELL("filename",A1),LEN(CELL("filename",A1))-FIND("]",CELL("filename",A1)))</f>
        <v>Badsey Reckers</v>
      </c>
      <c r="B3" s="7" t="s">
        <v>10</v>
      </c>
      <c r="C3" s="7" t="s">
        <v>120</v>
      </c>
      <c r="D3" s="7" t="s">
        <v>395</v>
      </c>
      <c r="E3" s="7" t="s">
        <v>125</v>
      </c>
      <c r="F3" s="7" t="s">
        <v>375</v>
      </c>
      <c r="G3" s="7" t="s">
        <v>150</v>
      </c>
      <c r="H3" s="7" t="s">
        <v>124</v>
      </c>
      <c r="I3" s="7" t="s">
        <v>127</v>
      </c>
      <c r="J3" s="7" t="s">
        <v>374</v>
      </c>
      <c r="K3" s="7" t="s">
        <v>128</v>
      </c>
      <c r="L3" s="160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</row>
    <row r="4" spans="1:28" ht="12.75">
      <c r="A4" s="221" t="s">
        <v>205</v>
      </c>
      <c r="B4" s="132" t="s">
        <v>131</v>
      </c>
      <c r="C4" s="5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  <c r="R4" s="102">
        <f aca="true" t="shared" si="0" ref="R4:R42">IF((COUNT(C4:P4))&lt;1,"",(AVERAGE(C4:P4)))</f>
      </c>
      <c r="S4" s="39">
        <f>IF((COUNT(C4:P4,C56:P56))&lt;1,"",(AVERAGE(C4:P4,C56:P56)))</f>
        <v>33</v>
      </c>
      <c r="T4" s="176">
        <f aca="true" t="shared" si="1" ref="T4:T42">IF((COUNT(C4:P4))&lt;1,"",IF(B4="F"," ",MAX(C4:P4)))</f>
      </c>
      <c r="U4" s="177">
        <f aca="true" t="shared" si="2" ref="U4:U42">IF((COUNT(C4:P4))&lt;1,"",IF(B4="F",MAX(C4:P4)," "))</f>
      </c>
      <c r="V4" s="178" t="str">
        <f>IF(B4="F"," ",IF(COUNTA(C4:P4)&gt;=8,R4," "))</f>
        <v> </v>
      </c>
      <c r="W4" s="179" t="str">
        <f>IF(B4="F",IF(COUNTA(C4:P4)&gt;=6,R4," ")," ")</f>
        <v> </v>
      </c>
      <c r="X4" s="180">
        <f aca="true" t="shared" si="3" ref="X4:X42">IF((COUNT(C4:P4))&lt;1,"",(COUNT(C4:P4)))</f>
      </c>
      <c r="Y4" s="181">
        <f>IF((COUNT(C4:P4,C56:P56))&lt;6,"",(AVERAGE(C4:P4,C56:P56)))</f>
      </c>
      <c r="Z4" s="182">
        <f aca="true" t="shared" si="4" ref="Z4:Z42">IF(B4="F","",Y4)</f>
      </c>
      <c r="AA4" s="175">
        <f aca="true" t="shared" si="5" ref="AA4:AA42">IF(B4="F",Y4,"")</f>
      </c>
      <c r="AB4" s="1"/>
    </row>
    <row r="5" spans="1:28" ht="12.75">
      <c r="A5" s="214" t="s">
        <v>193</v>
      </c>
      <c r="B5" s="215" t="s">
        <v>131</v>
      </c>
      <c r="C5" s="57">
        <v>43</v>
      </c>
      <c r="D5" s="14">
        <v>41</v>
      </c>
      <c r="E5" s="14">
        <v>39</v>
      </c>
      <c r="F5" s="14"/>
      <c r="G5" s="14">
        <v>32</v>
      </c>
      <c r="H5" s="14"/>
      <c r="I5" s="14">
        <v>37</v>
      </c>
      <c r="J5" s="14">
        <v>38</v>
      </c>
      <c r="K5" s="14">
        <v>42</v>
      </c>
      <c r="L5" s="14"/>
      <c r="M5" s="14"/>
      <c r="N5" s="14"/>
      <c r="O5" s="14"/>
      <c r="P5" s="14"/>
      <c r="Q5" s="1"/>
      <c r="R5" s="102">
        <f t="shared" si="0"/>
        <v>38.857142857142854</v>
      </c>
      <c r="S5" s="39">
        <f aca="true" t="shared" si="6" ref="S5:S42">IF((COUNT(C5:P5,C57:P57))&lt;1,"",(AVERAGE(C5:P5,C57:P57)))</f>
        <v>38.46666666666667</v>
      </c>
      <c r="T5" s="176">
        <f t="shared" si="1"/>
        <v>43</v>
      </c>
      <c r="U5" s="177" t="str">
        <f t="shared" si="2"/>
        <v> </v>
      </c>
      <c r="V5" s="178">
        <f>IF(B5="F"," ",IF(COUNTA(C5:P5)&gt;=6,R5," "))</f>
        <v>38.857142857142854</v>
      </c>
      <c r="W5" s="179" t="str">
        <f>IF(B5="F",IF(COUNTA(C5:P5)&gt;=6,R5," ")," ")</f>
        <v> </v>
      </c>
      <c r="X5" s="180">
        <f t="shared" si="3"/>
        <v>7</v>
      </c>
      <c r="Y5" s="181">
        <f>IF((COUNT(C5:P5,C57:P57))&lt;6,"",(AVERAGE(C5:P5,C57:P57)))</f>
        <v>38.46666666666667</v>
      </c>
      <c r="Z5" s="182">
        <f t="shared" si="4"/>
        <v>38.46666666666667</v>
      </c>
      <c r="AA5" s="183">
        <f t="shared" si="5"/>
      </c>
      <c r="AB5" s="1"/>
    </row>
    <row r="6" spans="1:28" ht="12.75">
      <c r="A6" s="216" t="s">
        <v>208</v>
      </c>
      <c r="B6" s="217" t="s">
        <v>131</v>
      </c>
      <c r="C6" s="5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 t="shared" si="0"/>
      </c>
      <c r="S6" s="39">
        <f t="shared" si="6"/>
      </c>
      <c r="T6" s="176">
        <f t="shared" si="1"/>
      </c>
      <c r="U6" s="177">
        <f t="shared" si="2"/>
      </c>
      <c r="V6" s="178" t="str">
        <f aca="true" t="shared" si="7" ref="V6:V42">IF(B6="F"," ",IF(COUNTA(C6:P6)&gt;=6,R6," "))</f>
        <v> </v>
      </c>
      <c r="W6" s="179" t="str">
        <f aca="true" t="shared" si="8" ref="W6:W42">IF(B6="F",IF(COUNTA(C6:P6)&gt;=6,R6," ")," ")</f>
        <v> </v>
      </c>
      <c r="X6" s="180">
        <f t="shared" si="3"/>
      </c>
      <c r="Y6" s="181">
        <f aca="true" t="shared" si="9" ref="Y6:Y42">IF((COUNT(C6:P6,C58:P58))&lt;6,"",(AVERAGE(C6:P6,C58:P58)))</f>
      </c>
      <c r="Z6" s="182">
        <f t="shared" si="4"/>
      </c>
      <c r="AA6" s="183">
        <f t="shared" si="5"/>
      </c>
      <c r="AB6" s="1"/>
    </row>
    <row r="7" spans="1:28" ht="12.75">
      <c r="A7" s="218" t="s">
        <v>207</v>
      </c>
      <c r="B7" s="215" t="s">
        <v>131</v>
      </c>
      <c r="C7" s="5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02">
        <f t="shared" si="0"/>
      </c>
      <c r="S7" s="39">
        <f t="shared" si="6"/>
      </c>
      <c r="T7" s="176">
        <f t="shared" si="1"/>
      </c>
      <c r="U7" s="177">
        <f t="shared" si="2"/>
      </c>
      <c r="V7" s="178" t="str">
        <f t="shared" si="7"/>
        <v> </v>
      </c>
      <c r="W7" s="179" t="str">
        <f t="shared" si="8"/>
        <v> </v>
      </c>
      <c r="X7" s="180">
        <f t="shared" si="3"/>
      </c>
      <c r="Y7" s="181">
        <f t="shared" si="9"/>
      </c>
      <c r="Z7" s="182">
        <f t="shared" si="4"/>
      </c>
      <c r="AA7" s="183">
        <f t="shared" si="5"/>
      </c>
      <c r="AB7" s="1"/>
    </row>
    <row r="8" spans="1:28" ht="12.75">
      <c r="A8" s="218" t="s">
        <v>198</v>
      </c>
      <c r="B8" s="215" t="s">
        <v>131</v>
      </c>
      <c r="C8" s="57">
        <v>50</v>
      </c>
      <c r="D8" s="14">
        <v>37</v>
      </c>
      <c r="E8" s="14">
        <v>43</v>
      </c>
      <c r="F8" s="14">
        <v>39</v>
      </c>
      <c r="G8" s="14">
        <v>47</v>
      </c>
      <c r="H8" s="14"/>
      <c r="I8" s="14">
        <v>44</v>
      </c>
      <c r="J8" s="14">
        <v>61</v>
      </c>
      <c r="K8" s="14">
        <v>48</v>
      </c>
      <c r="L8" s="14"/>
      <c r="M8" s="14"/>
      <c r="N8" s="14"/>
      <c r="O8" s="14"/>
      <c r="P8" s="14"/>
      <c r="Q8" s="1"/>
      <c r="R8" s="102">
        <f t="shared" si="0"/>
        <v>46.125</v>
      </c>
      <c r="S8" s="39">
        <f t="shared" si="6"/>
        <v>44.05882352941177</v>
      </c>
      <c r="T8" s="176">
        <f t="shared" si="1"/>
        <v>61</v>
      </c>
      <c r="U8" s="177" t="str">
        <f t="shared" si="2"/>
        <v> </v>
      </c>
      <c r="V8" s="178">
        <f t="shared" si="7"/>
        <v>46.125</v>
      </c>
      <c r="W8" s="179" t="str">
        <f t="shared" si="8"/>
        <v> </v>
      </c>
      <c r="X8" s="180">
        <f t="shared" si="3"/>
        <v>8</v>
      </c>
      <c r="Y8" s="181">
        <f t="shared" si="9"/>
        <v>44.05882352941177</v>
      </c>
      <c r="Z8" s="182">
        <f t="shared" si="4"/>
        <v>44.05882352941177</v>
      </c>
      <c r="AA8" s="183">
        <f t="shared" si="5"/>
      </c>
      <c r="AB8" s="1"/>
    </row>
    <row r="9" spans="1:28" ht="12.75">
      <c r="A9" s="218" t="s">
        <v>209</v>
      </c>
      <c r="B9" s="215" t="s">
        <v>131</v>
      </c>
      <c r="C9" s="5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t="shared" si="0"/>
      </c>
      <c r="S9" s="39">
        <f t="shared" si="6"/>
      </c>
      <c r="T9" s="176">
        <f t="shared" si="1"/>
      </c>
      <c r="U9" s="177">
        <f t="shared" si="2"/>
      </c>
      <c r="V9" s="178" t="str">
        <f t="shared" si="7"/>
        <v> </v>
      </c>
      <c r="W9" s="179" t="str">
        <f t="shared" si="8"/>
        <v> </v>
      </c>
      <c r="X9" s="180">
        <f t="shared" si="3"/>
      </c>
      <c r="Y9" s="181">
        <f t="shared" si="9"/>
      </c>
      <c r="Z9" s="182">
        <f t="shared" si="4"/>
      </c>
      <c r="AA9" s="183">
        <f t="shared" si="5"/>
      </c>
      <c r="AB9" s="1"/>
    </row>
    <row r="10" spans="1:28" ht="12.75">
      <c r="A10" s="218" t="s">
        <v>195</v>
      </c>
      <c r="B10" s="215" t="s">
        <v>131</v>
      </c>
      <c r="C10" s="5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0"/>
      </c>
      <c r="S10" s="39">
        <f t="shared" si="6"/>
      </c>
      <c r="T10" s="176">
        <f t="shared" si="1"/>
      </c>
      <c r="U10" s="177">
        <f t="shared" si="2"/>
      </c>
      <c r="V10" s="178" t="str">
        <f t="shared" si="7"/>
        <v> </v>
      </c>
      <c r="W10" s="179" t="str">
        <f t="shared" si="8"/>
        <v> </v>
      </c>
      <c r="X10" s="180">
        <f t="shared" si="3"/>
      </c>
      <c r="Y10" s="181">
        <f t="shared" si="9"/>
      </c>
      <c r="Z10" s="182">
        <f t="shared" si="4"/>
      </c>
      <c r="AA10" s="183">
        <f t="shared" si="5"/>
      </c>
      <c r="AB10" s="1"/>
    </row>
    <row r="11" spans="1:28" ht="12.75">
      <c r="A11" s="214" t="s">
        <v>210</v>
      </c>
      <c r="B11" s="215" t="s">
        <v>131</v>
      </c>
      <c r="C11" s="5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  <c r="R11" s="102">
        <f t="shared" si="0"/>
      </c>
      <c r="S11" s="39">
        <f t="shared" si="6"/>
      </c>
      <c r="T11" s="176">
        <f t="shared" si="1"/>
      </c>
      <c r="U11" s="177">
        <f t="shared" si="2"/>
      </c>
      <c r="V11" s="178" t="str">
        <f t="shared" si="7"/>
        <v> </v>
      </c>
      <c r="W11" s="179" t="str">
        <f t="shared" si="8"/>
        <v> </v>
      </c>
      <c r="X11" s="180">
        <f t="shared" si="3"/>
      </c>
      <c r="Y11" s="181">
        <f t="shared" si="9"/>
      </c>
      <c r="Z11" s="182">
        <f t="shared" si="4"/>
      </c>
      <c r="AA11" s="183">
        <f t="shared" si="5"/>
      </c>
      <c r="AB11" s="1"/>
    </row>
    <row r="12" spans="1:28" ht="12.75">
      <c r="A12" s="218" t="s">
        <v>202</v>
      </c>
      <c r="B12" s="215" t="s">
        <v>35</v>
      </c>
      <c r="C12" s="57"/>
      <c r="D12" s="14"/>
      <c r="E12" s="14"/>
      <c r="F12" s="14"/>
      <c r="G12" s="14">
        <v>31</v>
      </c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0"/>
        <v>31</v>
      </c>
      <c r="S12" s="39">
        <f t="shared" si="6"/>
        <v>31</v>
      </c>
      <c r="T12" s="176" t="str">
        <f t="shared" si="1"/>
        <v> </v>
      </c>
      <c r="U12" s="177">
        <f t="shared" si="2"/>
        <v>31</v>
      </c>
      <c r="V12" s="178" t="str">
        <f t="shared" si="7"/>
        <v> </v>
      </c>
      <c r="W12" s="179" t="str">
        <f t="shared" si="8"/>
        <v> </v>
      </c>
      <c r="X12" s="180">
        <f t="shared" si="3"/>
        <v>1</v>
      </c>
      <c r="Y12" s="181">
        <f t="shared" si="9"/>
      </c>
      <c r="Z12" s="182">
        <f t="shared" si="4"/>
      </c>
      <c r="AA12" s="183">
        <f t="shared" si="5"/>
      </c>
      <c r="AB12" s="1"/>
    </row>
    <row r="13" spans="1:28" ht="12.75">
      <c r="A13" s="218" t="s">
        <v>204</v>
      </c>
      <c r="B13" s="215" t="s">
        <v>35</v>
      </c>
      <c r="C13" s="5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02">
        <f t="shared" si="0"/>
      </c>
      <c r="S13" s="39">
        <f t="shared" si="6"/>
      </c>
      <c r="T13" s="176">
        <f t="shared" si="1"/>
      </c>
      <c r="U13" s="177">
        <f t="shared" si="2"/>
      </c>
      <c r="V13" s="178" t="str">
        <f t="shared" si="7"/>
        <v> </v>
      </c>
      <c r="W13" s="179" t="str">
        <f t="shared" si="8"/>
        <v> </v>
      </c>
      <c r="X13" s="180">
        <f t="shared" si="3"/>
      </c>
      <c r="Y13" s="181">
        <f t="shared" si="9"/>
      </c>
      <c r="Z13" s="182">
        <f t="shared" si="4"/>
      </c>
      <c r="AA13" s="183">
        <f t="shared" si="5"/>
      </c>
      <c r="AB13" s="1"/>
    </row>
    <row r="14" spans="1:28" ht="12.75">
      <c r="A14" s="218" t="s">
        <v>197</v>
      </c>
      <c r="B14" s="215" t="s">
        <v>131</v>
      </c>
      <c r="C14" s="57">
        <v>40</v>
      </c>
      <c r="D14" s="14"/>
      <c r="E14" s="14"/>
      <c r="F14" s="14"/>
      <c r="G14" s="14"/>
      <c r="H14" s="14"/>
      <c r="I14" s="14"/>
      <c r="J14" s="14"/>
      <c r="K14" s="14">
        <v>40</v>
      </c>
      <c r="L14" s="14"/>
      <c r="M14" s="14"/>
      <c r="N14" s="14"/>
      <c r="O14" s="14"/>
      <c r="P14" s="14"/>
      <c r="Q14" s="1"/>
      <c r="R14" s="102">
        <f t="shared" si="0"/>
        <v>40</v>
      </c>
      <c r="S14" s="39">
        <f t="shared" si="6"/>
        <v>44</v>
      </c>
      <c r="T14" s="176">
        <f t="shared" si="1"/>
        <v>40</v>
      </c>
      <c r="U14" s="177" t="str">
        <f t="shared" si="2"/>
        <v> </v>
      </c>
      <c r="V14" s="178" t="str">
        <f t="shared" si="7"/>
        <v> </v>
      </c>
      <c r="W14" s="179" t="str">
        <f t="shared" si="8"/>
        <v> </v>
      </c>
      <c r="X14" s="180">
        <f t="shared" si="3"/>
        <v>2</v>
      </c>
      <c r="Y14" s="181">
        <f t="shared" si="9"/>
        <v>44</v>
      </c>
      <c r="Z14" s="182">
        <f t="shared" si="4"/>
        <v>44</v>
      </c>
      <c r="AA14" s="183">
        <f t="shared" si="5"/>
      </c>
      <c r="AB14" s="1"/>
    </row>
    <row r="15" spans="1:28" ht="12.75">
      <c r="A15" s="218" t="s">
        <v>201</v>
      </c>
      <c r="B15" s="215" t="s">
        <v>131</v>
      </c>
      <c r="C15" s="57"/>
      <c r="D15" s="14"/>
      <c r="E15" s="14"/>
      <c r="F15" s="14">
        <v>36</v>
      </c>
      <c r="G15" s="14"/>
      <c r="H15" s="14"/>
      <c r="I15" s="14">
        <v>39</v>
      </c>
      <c r="J15" s="14">
        <v>32</v>
      </c>
      <c r="K15" s="14">
        <v>49</v>
      </c>
      <c r="L15" s="14"/>
      <c r="M15" s="14"/>
      <c r="N15" s="14"/>
      <c r="O15" s="14"/>
      <c r="P15" s="14"/>
      <c r="Q15" s="1"/>
      <c r="R15" s="102">
        <f t="shared" si="0"/>
        <v>39</v>
      </c>
      <c r="S15" s="39">
        <f t="shared" si="6"/>
        <v>40</v>
      </c>
      <c r="T15" s="176">
        <f t="shared" si="1"/>
        <v>49</v>
      </c>
      <c r="U15" s="177" t="str">
        <f t="shared" si="2"/>
        <v> </v>
      </c>
      <c r="V15" s="178" t="str">
        <f t="shared" si="7"/>
        <v> </v>
      </c>
      <c r="W15" s="179" t="str">
        <f t="shared" si="8"/>
        <v> </v>
      </c>
      <c r="X15" s="180">
        <f t="shared" si="3"/>
        <v>4</v>
      </c>
      <c r="Y15" s="181">
        <f t="shared" si="9"/>
        <v>40</v>
      </c>
      <c r="Z15" s="182">
        <f t="shared" si="4"/>
        <v>40</v>
      </c>
      <c r="AA15" s="183">
        <f t="shared" si="5"/>
      </c>
      <c r="AB15" s="1"/>
    </row>
    <row r="16" spans="1:28" ht="12.75">
      <c r="A16" s="218" t="s">
        <v>377</v>
      </c>
      <c r="B16" s="217" t="s">
        <v>131</v>
      </c>
      <c r="C16" s="57">
        <v>37</v>
      </c>
      <c r="D16" s="14">
        <v>39</v>
      </c>
      <c r="E16" s="14">
        <v>43</v>
      </c>
      <c r="F16" s="14"/>
      <c r="G16" s="14"/>
      <c r="H16" s="14">
        <v>35</v>
      </c>
      <c r="I16" s="14">
        <v>41</v>
      </c>
      <c r="J16" s="14"/>
      <c r="K16" s="14"/>
      <c r="L16" s="14"/>
      <c r="M16" s="14"/>
      <c r="N16" s="14"/>
      <c r="O16" s="14"/>
      <c r="P16" s="14"/>
      <c r="Q16" s="1"/>
      <c r="R16" s="102">
        <f t="shared" si="0"/>
        <v>39</v>
      </c>
      <c r="S16" s="39">
        <f t="shared" si="6"/>
        <v>39.72727272727273</v>
      </c>
      <c r="T16" s="176">
        <f t="shared" si="1"/>
        <v>43</v>
      </c>
      <c r="U16" s="177" t="str">
        <f t="shared" si="2"/>
        <v> </v>
      </c>
      <c r="V16" s="178" t="str">
        <f t="shared" si="7"/>
        <v> </v>
      </c>
      <c r="W16" s="179" t="str">
        <f t="shared" si="8"/>
        <v> </v>
      </c>
      <c r="X16" s="180">
        <f t="shared" si="3"/>
        <v>5</v>
      </c>
      <c r="Y16" s="181">
        <f t="shared" si="9"/>
        <v>39.72727272727273</v>
      </c>
      <c r="Z16" s="182">
        <f t="shared" si="4"/>
        <v>39.72727272727273</v>
      </c>
      <c r="AA16" s="183">
        <f t="shared" si="5"/>
      </c>
      <c r="AB16" s="1"/>
    </row>
    <row r="17" spans="1:28" ht="12.75">
      <c r="A17" s="218" t="s">
        <v>389</v>
      </c>
      <c r="B17" s="215" t="s">
        <v>35</v>
      </c>
      <c r="C17" s="57">
        <v>39</v>
      </c>
      <c r="D17" s="14">
        <v>42</v>
      </c>
      <c r="E17" s="14">
        <v>48</v>
      </c>
      <c r="F17" s="14">
        <v>42</v>
      </c>
      <c r="G17" s="14">
        <v>43</v>
      </c>
      <c r="H17" s="14">
        <v>40</v>
      </c>
      <c r="I17" s="14"/>
      <c r="J17" s="14"/>
      <c r="K17" s="14">
        <v>42</v>
      </c>
      <c r="L17" s="14"/>
      <c r="M17" s="14"/>
      <c r="N17" s="14"/>
      <c r="O17" s="14"/>
      <c r="P17" s="14"/>
      <c r="Q17" s="1"/>
      <c r="R17" s="102">
        <f t="shared" si="0"/>
        <v>42.285714285714285</v>
      </c>
      <c r="S17" s="39">
        <f t="shared" si="6"/>
        <v>41.46153846153846</v>
      </c>
      <c r="T17" s="176" t="str">
        <f t="shared" si="1"/>
        <v> </v>
      </c>
      <c r="U17" s="177">
        <f t="shared" si="2"/>
        <v>48</v>
      </c>
      <c r="V17" s="178" t="str">
        <f t="shared" si="7"/>
        <v> </v>
      </c>
      <c r="W17" s="179">
        <f t="shared" si="8"/>
        <v>42.285714285714285</v>
      </c>
      <c r="X17" s="180">
        <f t="shared" si="3"/>
        <v>7</v>
      </c>
      <c r="Y17" s="181">
        <f t="shared" si="9"/>
        <v>41.46153846153846</v>
      </c>
      <c r="Z17" s="182">
        <f t="shared" si="4"/>
      </c>
      <c r="AA17" s="183">
        <f t="shared" si="5"/>
        <v>41.46153846153846</v>
      </c>
      <c r="AB17" s="1"/>
    </row>
    <row r="18" spans="1:28" ht="12.75">
      <c r="A18" s="216" t="s">
        <v>192</v>
      </c>
      <c r="B18" s="217" t="s">
        <v>131</v>
      </c>
      <c r="C18" s="57">
        <v>41</v>
      </c>
      <c r="D18" s="14">
        <v>40</v>
      </c>
      <c r="E18" s="14">
        <v>36</v>
      </c>
      <c r="F18" s="14">
        <v>43</v>
      </c>
      <c r="G18" s="14">
        <v>40</v>
      </c>
      <c r="H18" s="14">
        <v>39</v>
      </c>
      <c r="I18" s="14">
        <v>36</v>
      </c>
      <c r="J18" s="14">
        <v>46</v>
      </c>
      <c r="K18" s="14">
        <v>41</v>
      </c>
      <c r="L18" s="14"/>
      <c r="M18" s="14"/>
      <c r="N18" s="14"/>
      <c r="O18" s="14"/>
      <c r="P18" s="14"/>
      <c r="Q18" s="1"/>
      <c r="R18" s="102">
        <f t="shared" si="0"/>
        <v>40.22222222222222</v>
      </c>
      <c r="S18" s="39">
        <f t="shared" si="6"/>
        <v>40</v>
      </c>
      <c r="T18" s="176">
        <f t="shared" si="1"/>
        <v>46</v>
      </c>
      <c r="U18" s="177" t="str">
        <f t="shared" si="2"/>
        <v> </v>
      </c>
      <c r="V18" s="178">
        <f t="shared" si="7"/>
        <v>40.22222222222222</v>
      </c>
      <c r="W18" s="179" t="str">
        <f t="shared" si="8"/>
        <v> </v>
      </c>
      <c r="X18" s="180">
        <f t="shared" si="3"/>
        <v>9</v>
      </c>
      <c r="Y18" s="181">
        <f t="shared" si="9"/>
        <v>40</v>
      </c>
      <c r="Z18" s="182">
        <f t="shared" si="4"/>
        <v>40</v>
      </c>
      <c r="AA18" s="183">
        <f t="shared" si="5"/>
      </c>
      <c r="AB18" s="1"/>
    </row>
    <row r="19" spans="1:28" ht="12.75">
      <c r="A19" s="218" t="s">
        <v>403</v>
      </c>
      <c r="B19" s="217" t="s">
        <v>131</v>
      </c>
      <c r="C19" s="57">
        <v>41</v>
      </c>
      <c r="D19" s="14">
        <v>33</v>
      </c>
      <c r="E19" s="14">
        <v>38</v>
      </c>
      <c r="F19" s="14">
        <v>43</v>
      </c>
      <c r="G19" s="14">
        <v>44</v>
      </c>
      <c r="H19" s="14">
        <v>41</v>
      </c>
      <c r="I19" s="14">
        <v>36</v>
      </c>
      <c r="J19" s="14">
        <v>44</v>
      </c>
      <c r="K19" s="14">
        <v>48</v>
      </c>
      <c r="L19" s="14"/>
      <c r="M19" s="14"/>
      <c r="N19" s="14"/>
      <c r="O19" s="14"/>
      <c r="P19" s="14"/>
      <c r="Q19" s="1"/>
      <c r="R19" s="102">
        <f t="shared" si="0"/>
        <v>40.888888888888886</v>
      </c>
      <c r="S19" s="39">
        <f t="shared" si="6"/>
        <v>39.875</v>
      </c>
      <c r="T19" s="176">
        <f t="shared" si="1"/>
        <v>48</v>
      </c>
      <c r="U19" s="177" t="str">
        <f t="shared" si="2"/>
        <v> </v>
      </c>
      <c r="V19" s="178">
        <f t="shared" si="7"/>
        <v>40.888888888888886</v>
      </c>
      <c r="W19" s="179" t="str">
        <f t="shared" si="8"/>
        <v> </v>
      </c>
      <c r="X19" s="180">
        <f t="shared" si="3"/>
        <v>9</v>
      </c>
      <c r="Y19" s="181">
        <f t="shared" si="9"/>
        <v>39.875</v>
      </c>
      <c r="Z19" s="182">
        <f t="shared" si="4"/>
        <v>39.875</v>
      </c>
      <c r="AA19" s="183">
        <f t="shared" si="5"/>
      </c>
      <c r="AB19" s="1"/>
    </row>
    <row r="20" spans="1:28" ht="12.75">
      <c r="A20" s="216" t="s">
        <v>211</v>
      </c>
      <c r="B20" s="217" t="s">
        <v>131</v>
      </c>
      <c r="C20" s="57">
        <v>42</v>
      </c>
      <c r="D20" s="14">
        <v>45</v>
      </c>
      <c r="E20" s="14">
        <v>42</v>
      </c>
      <c r="F20" s="14">
        <v>35</v>
      </c>
      <c r="G20" s="14">
        <v>42</v>
      </c>
      <c r="H20" s="14">
        <v>46</v>
      </c>
      <c r="I20" s="14">
        <v>37</v>
      </c>
      <c r="J20" s="14">
        <v>38</v>
      </c>
      <c r="K20" s="14">
        <v>41</v>
      </c>
      <c r="L20" s="14"/>
      <c r="M20" s="14"/>
      <c r="N20" s="14"/>
      <c r="O20" s="14"/>
      <c r="P20" s="14"/>
      <c r="Q20" s="1"/>
      <c r="R20" s="102">
        <f t="shared" si="0"/>
        <v>40.888888888888886</v>
      </c>
      <c r="S20" s="39">
        <f t="shared" si="6"/>
        <v>43.666666666666664</v>
      </c>
      <c r="T20" s="176">
        <f t="shared" si="1"/>
        <v>46</v>
      </c>
      <c r="U20" s="177" t="str">
        <f t="shared" si="2"/>
        <v> </v>
      </c>
      <c r="V20" s="178">
        <f t="shared" si="7"/>
        <v>40.888888888888886</v>
      </c>
      <c r="W20" s="179" t="str">
        <f t="shared" si="8"/>
        <v> </v>
      </c>
      <c r="X20" s="180">
        <f t="shared" si="3"/>
        <v>9</v>
      </c>
      <c r="Y20" s="181">
        <f t="shared" si="9"/>
        <v>43.666666666666664</v>
      </c>
      <c r="Z20" s="182">
        <f t="shared" si="4"/>
        <v>43.666666666666664</v>
      </c>
      <c r="AA20" s="183">
        <f t="shared" si="5"/>
      </c>
      <c r="AB20" s="1"/>
    </row>
    <row r="21" spans="1:28" ht="12.75">
      <c r="A21" s="216" t="s">
        <v>206</v>
      </c>
      <c r="B21" s="217" t="s">
        <v>131</v>
      </c>
      <c r="C21" s="57"/>
      <c r="D21" s="14">
        <v>40</v>
      </c>
      <c r="E21" s="14"/>
      <c r="F21" s="14">
        <v>38</v>
      </c>
      <c r="G21" s="14"/>
      <c r="H21" s="14">
        <v>39</v>
      </c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0"/>
        <v>39</v>
      </c>
      <c r="S21" s="39">
        <f t="shared" si="6"/>
        <v>42.6</v>
      </c>
      <c r="T21" s="176">
        <f t="shared" si="1"/>
        <v>40</v>
      </c>
      <c r="U21" s="177" t="str">
        <f t="shared" si="2"/>
        <v> </v>
      </c>
      <c r="V21" s="178" t="str">
        <f t="shared" si="7"/>
        <v> </v>
      </c>
      <c r="W21" s="179" t="str">
        <f t="shared" si="8"/>
        <v> </v>
      </c>
      <c r="X21" s="180">
        <f t="shared" si="3"/>
        <v>3</v>
      </c>
      <c r="Y21" s="181">
        <f t="shared" si="9"/>
      </c>
      <c r="Z21" s="182">
        <f t="shared" si="4"/>
      </c>
      <c r="AA21" s="183">
        <f t="shared" si="5"/>
      </c>
      <c r="AB21" s="1"/>
    </row>
    <row r="22" spans="1:28" ht="12.75">
      <c r="A22" s="121" t="s">
        <v>200</v>
      </c>
      <c r="B22" s="122" t="s">
        <v>131</v>
      </c>
      <c r="C22" s="5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t="shared" si="0"/>
      </c>
      <c r="S22" s="39">
        <f t="shared" si="6"/>
        <v>40</v>
      </c>
      <c r="T22" s="176">
        <f t="shared" si="1"/>
      </c>
      <c r="U22" s="177">
        <f t="shared" si="2"/>
      </c>
      <c r="V22" s="178" t="str">
        <f t="shared" si="7"/>
        <v> </v>
      </c>
      <c r="W22" s="179" t="str">
        <f t="shared" si="8"/>
        <v> </v>
      </c>
      <c r="X22" s="180">
        <f t="shared" si="3"/>
      </c>
      <c r="Y22" s="181">
        <f t="shared" si="9"/>
      </c>
      <c r="Z22" s="182">
        <f t="shared" si="4"/>
      </c>
      <c r="AA22" s="183">
        <f t="shared" si="5"/>
      </c>
      <c r="AB22" s="1"/>
    </row>
    <row r="23" spans="1:28" ht="12.75">
      <c r="A23" s="121" t="s">
        <v>199</v>
      </c>
      <c r="B23" s="122" t="s">
        <v>131</v>
      </c>
      <c r="C23" s="57">
        <v>52</v>
      </c>
      <c r="D23" s="14"/>
      <c r="E23" s="14">
        <v>44</v>
      </c>
      <c r="F23" s="14">
        <v>41</v>
      </c>
      <c r="G23" s="14">
        <v>44</v>
      </c>
      <c r="H23" s="14">
        <v>42</v>
      </c>
      <c r="I23" s="14">
        <v>42</v>
      </c>
      <c r="J23" s="14">
        <v>39</v>
      </c>
      <c r="K23" s="14">
        <v>45</v>
      </c>
      <c r="L23" s="14"/>
      <c r="M23" s="14"/>
      <c r="N23" s="14"/>
      <c r="O23" s="14"/>
      <c r="P23" s="14"/>
      <c r="Q23" s="1"/>
      <c r="R23" s="102">
        <f t="shared" si="0"/>
        <v>43.625</v>
      </c>
      <c r="S23" s="39">
        <f t="shared" si="6"/>
        <v>42.666666666666664</v>
      </c>
      <c r="T23" s="176">
        <f t="shared" si="1"/>
        <v>52</v>
      </c>
      <c r="U23" s="177" t="str">
        <f t="shared" si="2"/>
        <v> </v>
      </c>
      <c r="V23" s="178">
        <f t="shared" si="7"/>
        <v>43.625</v>
      </c>
      <c r="W23" s="179" t="str">
        <f t="shared" si="8"/>
        <v> </v>
      </c>
      <c r="X23" s="180">
        <f t="shared" si="3"/>
        <v>8</v>
      </c>
      <c r="Y23" s="181">
        <f t="shared" si="9"/>
        <v>42.666666666666664</v>
      </c>
      <c r="Z23" s="182">
        <f t="shared" si="4"/>
        <v>42.666666666666664</v>
      </c>
      <c r="AA23" s="183">
        <f t="shared" si="5"/>
      </c>
      <c r="AB23" s="1"/>
    </row>
    <row r="24" spans="1:28" ht="12.75">
      <c r="A24" s="133" t="s">
        <v>194</v>
      </c>
      <c r="B24" s="122" t="s">
        <v>35</v>
      </c>
      <c r="C24" s="5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0"/>
      </c>
      <c r="S24" s="39">
        <f t="shared" si="6"/>
      </c>
      <c r="T24" s="176">
        <f t="shared" si="1"/>
      </c>
      <c r="U24" s="177">
        <f t="shared" si="2"/>
      </c>
      <c r="V24" s="178" t="str">
        <f t="shared" si="7"/>
        <v> </v>
      </c>
      <c r="W24" s="179" t="str">
        <f t="shared" si="8"/>
        <v> </v>
      </c>
      <c r="X24" s="180">
        <f t="shared" si="3"/>
      </c>
      <c r="Y24" s="181">
        <f t="shared" si="9"/>
      </c>
      <c r="Z24" s="182">
        <f t="shared" si="4"/>
      </c>
      <c r="AA24" s="183">
        <f t="shared" si="5"/>
      </c>
      <c r="AB24" s="1"/>
    </row>
    <row r="25" spans="1:28" ht="12.75">
      <c r="A25" s="17" t="s">
        <v>191</v>
      </c>
      <c r="B25" s="132" t="s">
        <v>131</v>
      </c>
      <c r="C25" s="57">
        <v>44</v>
      </c>
      <c r="D25" s="14"/>
      <c r="E25" s="14">
        <v>41</v>
      </c>
      <c r="F25" s="14">
        <v>39</v>
      </c>
      <c r="G25" s="14">
        <v>47</v>
      </c>
      <c r="H25" s="14">
        <v>41</v>
      </c>
      <c r="I25" s="14">
        <v>45</v>
      </c>
      <c r="J25" s="14">
        <v>46</v>
      </c>
      <c r="K25" s="14">
        <v>43</v>
      </c>
      <c r="L25" s="14"/>
      <c r="M25" s="14"/>
      <c r="N25" s="14"/>
      <c r="O25" s="14"/>
      <c r="P25" s="14"/>
      <c r="Q25" s="1"/>
      <c r="R25" s="102">
        <f t="shared" si="0"/>
        <v>43.25</v>
      </c>
      <c r="S25" s="39">
        <f t="shared" si="6"/>
        <v>40.94117647058823</v>
      </c>
      <c r="T25" s="176">
        <f t="shared" si="1"/>
        <v>47</v>
      </c>
      <c r="U25" s="177" t="str">
        <f t="shared" si="2"/>
        <v> </v>
      </c>
      <c r="V25" s="178">
        <f t="shared" si="7"/>
        <v>43.25</v>
      </c>
      <c r="W25" s="179" t="str">
        <f t="shared" si="8"/>
        <v> </v>
      </c>
      <c r="X25" s="180">
        <f t="shared" si="3"/>
        <v>8</v>
      </c>
      <c r="Y25" s="181">
        <f t="shared" si="9"/>
        <v>40.94117647058823</v>
      </c>
      <c r="Z25" s="182">
        <f t="shared" si="4"/>
        <v>40.94117647058823</v>
      </c>
      <c r="AA25" s="183">
        <f t="shared" si="5"/>
      </c>
      <c r="AB25" s="1"/>
    </row>
    <row r="26" spans="1:28" ht="12.75">
      <c r="A26" s="121" t="s">
        <v>196</v>
      </c>
      <c r="B26" s="122" t="s">
        <v>131</v>
      </c>
      <c r="C26" s="57"/>
      <c r="D26" s="14">
        <v>51</v>
      </c>
      <c r="E26" s="14">
        <v>53</v>
      </c>
      <c r="F26" s="14">
        <v>39</v>
      </c>
      <c r="G26" s="14">
        <v>42</v>
      </c>
      <c r="H26" s="14">
        <v>45</v>
      </c>
      <c r="I26" s="14">
        <v>34</v>
      </c>
      <c r="J26" s="14">
        <v>52</v>
      </c>
      <c r="K26" s="14"/>
      <c r="L26" s="14"/>
      <c r="M26" s="14"/>
      <c r="N26" s="14"/>
      <c r="O26" s="14"/>
      <c r="P26" s="14"/>
      <c r="Q26" s="1"/>
      <c r="R26" s="102">
        <f t="shared" si="0"/>
        <v>45.142857142857146</v>
      </c>
      <c r="S26" s="39">
        <f t="shared" si="6"/>
        <v>44.214285714285715</v>
      </c>
      <c r="T26" s="176">
        <f t="shared" si="1"/>
        <v>53</v>
      </c>
      <c r="U26" s="177" t="str">
        <f t="shared" si="2"/>
        <v> </v>
      </c>
      <c r="V26" s="178">
        <f t="shared" si="7"/>
        <v>45.142857142857146</v>
      </c>
      <c r="W26" s="179" t="str">
        <f t="shared" si="8"/>
        <v> </v>
      </c>
      <c r="X26" s="180">
        <f t="shared" si="3"/>
        <v>7</v>
      </c>
      <c r="Y26" s="181">
        <f t="shared" si="9"/>
        <v>44.214285714285715</v>
      </c>
      <c r="Z26" s="182">
        <f t="shared" si="4"/>
        <v>44.214285714285715</v>
      </c>
      <c r="AA26" s="183">
        <f t="shared" si="5"/>
      </c>
      <c r="AB26" s="1"/>
    </row>
    <row r="27" spans="1:28" ht="13.5" thickBot="1">
      <c r="A27" s="121" t="s">
        <v>203</v>
      </c>
      <c r="B27" s="122" t="s">
        <v>35</v>
      </c>
      <c r="C27" s="57"/>
      <c r="D27" s="14">
        <v>31</v>
      </c>
      <c r="E27" s="14"/>
      <c r="F27" s="14"/>
      <c r="G27" s="14"/>
      <c r="H27" s="14">
        <v>38</v>
      </c>
      <c r="I27" s="14"/>
      <c r="J27" s="14">
        <v>26</v>
      </c>
      <c r="K27" s="14"/>
      <c r="L27" s="14"/>
      <c r="M27" s="14"/>
      <c r="N27" s="14"/>
      <c r="O27" s="14"/>
      <c r="P27" s="14"/>
      <c r="Q27" s="1"/>
      <c r="R27" s="102">
        <f t="shared" si="0"/>
        <v>31.666666666666668</v>
      </c>
      <c r="S27" s="39">
        <f t="shared" si="6"/>
        <v>37.166666666666664</v>
      </c>
      <c r="T27" s="176" t="str">
        <f t="shared" si="1"/>
        <v> </v>
      </c>
      <c r="U27" s="177">
        <f t="shared" si="2"/>
        <v>38</v>
      </c>
      <c r="V27" s="178" t="str">
        <f t="shared" si="7"/>
        <v> </v>
      </c>
      <c r="W27" s="179" t="str">
        <f t="shared" si="8"/>
        <v> </v>
      </c>
      <c r="X27" s="180">
        <f t="shared" si="3"/>
        <v>3</v>
      </c>
      <c r="Y27" s="181">
        <f t="shared" si="9"/>
        <v>37.166666666666664</v>
      </c>
      <c r="Z27" s="182">
        <f t="shared" si="4"/>
      </c>
      <c r="AA27" s="183">
        <f t="shared" si="5"/>
        <v>37.166666666666664</v>
      </c>
      <c r="AB27" s="1"/>
    </row>
    <row r="28" spans="1:28" ht="12.75" hidden="1">
      <c r="A28" s="121"/>
      <c r="B28" s="132"/>
      <c r="C28" s="5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0"/>
      </c>
      <c r="S28" s="39">
        <f t="shared" si="6"/>
      </c>
      <c r="T28" s="176">
        <f t="shared" si="1"/>
      </c>
      <c r="U28" s="177">
        <f t="shared" si="2"/>
      </c>
      <c r="V28" s="178" t="str">
        <f t="shared" si="7"/>
        <v> </v>
      </c>
      <c r="W28" s="179" t="str">
        <f t="shared" si="8"/>
        <v> </v>
      </c>
      <c r="X28" s="180">
        <f t="shared" si="3"/>
      </c>
      <c r="Y28" s="181">
        <f t="shared" si="9"/>
      </c>
      <c r="Z28" s="182">
        <f t="shared" si="4"/>
      </c>
      <c r="AA28" s="183">
        <f t="shared" si="5"/>
      </c>
      <c r="AB28" s="1"/>
    </row>
    <row r="29" spans="1:28" ht="12.75" hidden="1">
      <c r="A29" s="121"/>
      <c r="B29" s="132"/>
      <c r="C29" s="5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0"/>
      </c>
      <c r="S29" s="39">
        <f t="shared" si="6"/>
      </c>
      <c r="T29" s="176">
        <f t="shared" si="1"/>
      </c>
      <c r="U29" s="177">
        <f t="shared" si="2"/>
      </c>
      <c r="V29" s="178" t="str">
        <f t="shared" si="7"/>
        <v> </v>
      </c>
      <c r="W29" s="179" t="str">
        <f t="shared" si="8"/>
        <v> </v>
      </c>
      <c r="X29" s="180">
        <f t="shared" si="3"/>
      </c>
      <c r="Y29" s="181">
        <f t="shared" si="9"/>
      </c>
      <c r="Z29" s="182">
        <f t="shared" si="4"/>
      </c>
      <c r="AA29" s="183">
        <f t="shared" si="5"/>
      </c>
      <c r="AB29" s="1"/>
    </row>
    <row r="30" spans="1:28" ht="12.75" hidden="1">
      <c r="A30" s="121"/>
      <c r="B30" s="132"/>
      <c r="C30" s="5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0"/>
      </c>
      <c r="S30" s="39">
        <f t="shared" si="6"/>
      </c>
      <c r="T30" s="176">
        <f t="shared" si="1"/>
      </c>
      <c r="U30" s="177">
        <f t="shared" si="2"/>
      </c>
      <c r="V30" s="178" t="str">
        <f t="shared" si="7"/>
        <v> </v>
      </c>
      <c r="W30" s="179" t="str">
        <f t="shared" si="8"/>
        <v> </v>
      </c>
      <c r="X30" s="180">
        <f t="shared" si="3"/>
      </c>
      <c r="Y30" s="181">
        <f t="shared" si="9"/>
      </c>
      <c r="Z30" s="182">
        <f t="shared" si="4"/>
      </c>
      <c r="AA30" s="183">
        <f t="shared" si="5"/>
      </c>
      <c r="AB30" s="1"/>
    </row>
    <row r="31" spans="1:28" ht="12.75" hidden="1">
      <c r="A31" s="121"/>
      <c r="B31" s="132"/>
      <c r="C31" s="5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0"/>
      </c>
      <c r="S31" s="39">
        <f t="shared" si="6"/>
      </c>
      <c r="T31" s="176">
        <f t="shared" si="1"/>
      </c>
      <c r="U31" s="177">
        <f t="shared" si="2"/>
      </c>
      <c r="V31" s="178" t="str">
        <f t="shared" si="7"/>
        <v> </v>
      </c>
      <c r="W31" s="179" t="str">
        <f t="shared" si="8"/>
        <v> </v>
      </c>
      <c r="X31" s="180">
        <f t="shared" si="3"/>
      </c>
      <c r="Y31" s="181">
        <f t="shared" si="9"/>
      </c>
      <c r="Z31" s="182">
        <f t="shared" si="4"/>
      </c>
      <c r="AA31" s="183">
        <f t="shared" si="5"/>
      </c>
      <c r="AB31" s="1"/>
    </row>
    <row r="32" spans="1:28" ht="12.75" hidden="1">
      <c r="A32" s="121"/>
      <c r="B32" s="132"/>
      <c r="C32" s="5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0"/>
      </c>
      <c r="S32" s="39">
        <f t="shared" si="6"/>
      </c>
      <c r="T32" s="176">
        <f t="shared" si="1"/>
      </c>
      <c r="U32" s="177">
        <f t="shared" si="2"/>
      </c>
      <c r="V32" s="178" t="str">
        <f t="shared" si="7"/>
        <v> </v>
      </c>
      <c r="W32" s="179" t="str">
        <f t="shared" si="8"/>
        <v> </v>
      </c>
      <c r="X32" s="180">
        <f t="shared" si="3"/>
      </c>
      <c r="Y32" s="181">
        <f t="shared" si="9"/>
      </c>
      <c r="Z32" s="182">
        <f t="shared" si="4"/>
      </c>
      <c r="AA32" s="183">
        <f t="shared" si="5"/>
      </c>
      <c r="AB32" s="1"/>
    </row>
    <row r="33" spans="1:28" ht="12.75" hidden="1">
      <c r="A33" s="121"/>
      <c r="B33" s="132"/>
      <c r="C33" s="5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0"/>
      </c>
      <c r="S33" s="39">
        <f t="shared" si="6"/>
      </c>
      <c r="T33" s="176">
        <f t="shared" si="1"/>
      </c>
      <c r="U33" s="177">
        <f t="shared" si="2"/>
      </c>
      <c r="V33" s="178" t="str">
        <f t="shared" si="7"/>
        <v> </v>
      </c>
      <c r="W33" s="179" t="str">
        <f t="shared" si="8"/>
        <v> </v>
      </c>
      <c r="X33" s="180">
        <f t="shared" si="3"/>
      </c>
      <c r="Y33" s="181">
        <f t="shared" si="9"/>
      </c>
      <c r="Z33" s="182">
        <f t="shared" si="4"/>
      </c>
      <c r="AA33" s="183">
        <f t="shared" si="5"/>
      </c>
      <c r="AB33" s="1"/>
    </row>
    <row r="34" spans="1:28" ht="12.75" hidden="1">
      <c r="A34" s="121"/>
      <c r="B34" s="132"/>
      <c r="C34" s="5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0"/>
      </c>
      <c r="S34" s="39">
        <f t="shared" si="6"/>
      </c>
      <c r="T34" s="176">
        <f t="shared" si="1"/>
      </c>
      <c r="U34" s="177">
        <f t="shared" si="2"/>
      </c>
      <c r="V34" s="178" t="str">
        <f t="shared" si="7"/>
        <v> </v>
      </c>
      <c r="W34" s="179" t="str">
        <f t="shared" si="8"/>
        <v> </v>
      </c>
      <c r="X34" s="180">
        <f t="shared" si="3"/>
      </c>
      <c r="Y34" s="181">
        <f t="shared" si="9"/>
      </c>
      <c r="Z34" s="182">
        <f t="shared" si="4"/>
      </c>
      <c r="AA34" s="183">
        <f t="shared" si="5"/>
      </c>
      <c r="AB34" s="1"/>
    </row>
    <row r="35" spans="1:28" ht="12.75" hidden="1">
      <c r="A35" s="121"/>
      <c r="B35" s="132"/>
      <c r="C35" s="5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0"/>
      </c>
      <c r="S35" s="39">
        <f t="shared" si="6"/>
      </c>
      <c r="T35" s="176">
        <f t="shared" si="1"/>
      </c>
      <c r="U35" s="177">
        <f t="shared" si="2"/>
      </c>
      <c r="V35" s="178" t="str">
        <f t="shared" si="7"/>
        <v> </v>
      </c>
      <c r="W35" s="179" t="str">
        <f t="shared" si="8"/>
        <v> </v>
      </c>
      <c r="X35" s="180">
        <f t="shared" si="3"/>
      </c>
      <c r="Y35" s="181">
        <f t="shared" si="9"/>
      </c>
      <c r="Z35" s="182">
        <f t="shared" si="4"/>
      </c>
      <c r="AA35" s="183">
        <f t="shared" si="5"/>
      </c>
      <c r="AB35" s="1"/>
    </row>
    <row r="36" spans="1:28" ht="12.75" hidden="1">
      <c r="A36" s="121"/>
      <c r="B36" s="132"/>
      <c r="C36" s="5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0"/>
      </c>
      <c r="S36" s="39">
        <f t="shared" si="6"/>
      </c>
      <c r="T36" s="176">
        <f t="shared" si="1"/>
      </c>
      <c r="U36" s="177">
        <f t="shared" si="2"/>
      </c>
      <c r="V36" s="178" t="str">
        <f t="shared" si="7"/>
        <v> </v>
      </c>
      <c r="W36" s="179" t="str">
        <f t="shared" si="8"/>
        <v> </v>
      </c>
      <c r="X36" s="180">
        <f t="shared" si="3"/>
      </c>
      <c r="Y36" s="181">
        <f t="shared" si="9"/>
      </c>
      <c r="Z36" s="182">
        <f t="shared" si="4"/>
      </c>
      <c r="AA36" s="183">
        <f t="shared" si="5"/>
      </c>
      <c r="AB36" s="1"/>
    </row>
    <row r="37" spans="1:28" ht="12.75" hidden="1">
      <c r="A37" s="121"/>
      <c r="B37" s="132"/>
      <c r="C37" s="5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0"/>
      </c>
      <c r="S37" s="39">
        <f t="shared" si="6"/>
      </c>
      <c r="T37" s="176">
        <f t="shared" si="1"/>
      </c>
      <c r="U37" s="177">
        <f t="shared" si="2"/>
      </c>
      <c r="V37" s="178" t="str">
        <f t="shared" si="7"/>
        <v> </v>
      </c>
      <c r="W37" s="179" t="str">
        <f t="shared" si="8"/>
        <v> </v>
      </c>
      <c r="X37" s="180">
        <f t="shared" si="3"/>
      </c>
      <c r="Y37" s="181">
        <f t="shared" si="9"/>
      </c>
      <c r="Z37" s="182">
        <f t="shared" si="4"/>
      </c>
      <c r="AA37" s="183">
        <f t="shared" si="5"/>
      </c>
      <c r="AB37" s="1"/>
    </row>
    <row r="38" spans="1:28" ht="12.75" hidden="1">
      <c r="A38" s="121"/>
      <c r="B38" s="132"/>
      <c r="C38" s="5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0"/>
      </c>
      <c r="S38" s="39">
        <f t="shared" si="6"/>
      </c>
      <c r="T38" s="176">
        <f t="shared" si="1"/>
      </c>
      <c r="U38" s="177">
        <f t="shared" si="2"/>
      </c>
      <c r="V38" s="178" t="str">
        <f t="shared" si="7"/>
        <v> </v>
      </c>
      <c r="W38" s="179" t="str">
        <f t="shared" si="8"/>
        <v> </v>
      </c>
      <c r="X38" s="180">
        <f t="shared" si="3"/>
      </c>
      <c r="Y38" s="181">
        <f t="shared" si="9"/>
      </c>
      <c r="Z38" s="182">
        <f t="shared" si="4"/>
      </c>
      <c r="AA38" s="183">
        <f t="shared" si="5"/>
      </c>
      <c r="AB38" s="1"/>
    </row>
    <row r="39" spans="1:28" ht="12.75" hidden="1">
      <c r="A39" s="121"/>
      <c r="B39" s="132"/>
      <c r="C39" s="5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0"/>
      </c>
      <c r="S39" s="39">
        <f t="shared" si="6"/>
      </c>
      <c r="T39" s="176">
        <f t="shared" si="1"/>
      </c>
      <c r="U39" s="177">
        <f t="shared" si="2"/>
      </c>
      <c r="V39" s="178" t="str">
        <f t="shared" si="7"/>
        <v> </v>
      </c>
      <c r="W39" s="179" t="str">
        <f t="shared" si="8"/>
        <v> </v>
      </c>
      <c r="X39" s="180">
        <f t="shared" si="3"/>
      </c>
      <c r="Y39" s="181">
        <f t="shared" si="9"/>
      </c>
      <c r="Z39" s="182">
        <f t="shared" si="4"/>
      </c>
      <c r="AA39" s="183">
        <f t="shared" si="5"/>
      </c>
      <c r="AB39" s="1"/>
    </row>
    <row r="40" spans="1:28" ht="12.75" hidden="1">
      <c r="A40" s="121"/>
      <c r="B40" s="132"/>
      <c r="C40" s="5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0"/>
      </c>
      <c r="S40" s="39">
        <f t="shared" si="6"/>
      </c>
      <c r="T40" s="176">
        <f t="shared" si="1"/>
      </c>
      <c r="U40" s="177">
        <f t="shared" si="2"/>
      </c>
      <c r="V40" s="178" t="str">
        <f t="shared" si="7"/>
        <v> </v>
      </c>
      <c r="W40" s="179" t="str">
        <f t="shared" si="8"/>
        <v> </v>
      </c>
      <c r="X40" s="180">
        <f t="shared" si="3"/>
      </c>
      <c r="Y40" s="181">
        <f t="shared" si="9"/>
      </c>
      <c r="Z40" s="182">
        <f t="shared" si="4"/>
      </c>
      <c r="AA40" s="183">
        <f t="shared" si="5"/>
      </c>
      <c r="AB40" s="1"/>
    </row>
    <row r="41" spans="1:28" ht="12.75" hidden="1">
      <c r="A41" s="121"/>
      <c r="B41" s="132"/>
      <c r="C41" s="5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0"/>
      </c>
      <c r="S41" s="39">
        <f t="shared" si="6"/>
      </c>
      <c r="T41" s="176">
        <f t="shared" si="1"/>
      </c>
      <c r="U41" s="177">
        <f t="shared" si="2"/>
      </c>
      <c r="V41" s="178" t="str">
        <f t="shared" si="7"/>
        <v> </v>
      </c>
      <c r="W41" s="179" t="str">
        <f t="shared" si="8"/>
        <v> </v>
      </c>
      <c r="X41" s="180">
        <f t="shared" si="3"/>
      </c>
      <c r="Y41" s="181">
        <f t="shared" si="9"/>
      </c>
      <c r="Z41" s="182">
        <f t="shared" si="4"/>
      </c>
      <c r="AA41" s="183">
        <f t="shared" si="5"/>
      </c>
      <c r="AB41" s="1"/>
    </row>
    <row r="42" spans="1:28" ht="13.5" hidden="1" thickBot="1">
      <c r="A42" s="121"/>
      <c r="B42" s="132"/>
      <c r="C42" s="5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2">
        <f t="shared" si="0"/>
      </c>
      <c r="S42" s="39">
        <f t="shared" si="6"/>
      </c>
      <c r="T42" s="176">
        <f t="shared" si="1"/>
      </c>
      <c r="U42" s="177">
        <f t="shared" si="2"/>
      </c>
      <c r="V42" s="178" t="str">
        <f t="shared" si="7"/>
        <v> </v>
      </c>
      <c r="W42" s="179" t="str">
        <f t="shared" si="8"/>
        <v> </v>
      </c>
      <c r="X42" s="187">
        <f t="shared" si="3"/>
      </c>
      <c r="Y42" s="181">
        <f t="shared" si="9"/>
      </c>
      <c r="Z42" s="182">
        <f t="shared" si="4"/>
      </c>
      <c r="AA42" s="183">
        <f t="shared" si="5"/>
      </c>
      <c r="AB42" s="1"/>
    </row>
    <row r="43" spans="1:28" ht="13.5" thickBot="1">
      <c r="A43" s="1"/>
      <c r="B43" s="5"/>
      <c r="C43" s="7">
        <f>IF(SUM(C4:C42)=0,"",SUM(C4:C42))</f>
        <v>429</v>
      </c>
      <c r="D43" s="7">
        <f aca="true" t="shared" si="10" ref="D43:P43">IF(SUM(D4:D42)=0,"",SUM(D4:D42))</f>
        <v>399</v>
      </c>
      <c r="E43" s="7">
        <f t="shared" si="10"/>
        <v>427</v>
      </c>
      <c r="F43" s="7">
        <f t="shared" si="10"/>
        <v>395</v>
      </c>
      <c r="G43" s="7">
        <f t="shared" si="10"/>
        <v>412</v>
      </c>
      <c r="H43" s="237">
        <f>IF(SUM(H4:H42)=0,"",SUM(H4:H42))-3</f>
        <v>403</v>
      </c>
      <c r="I43" s="7">
        <f t="shared" si="10"/>
        <v>391</v>
      </c>
      <c r="J43" s="7">
        <f t="shared" si="10"/>
        <v>422</v>
      </c>
      <c r="K43" s="7">
        <f t="shared" si="10"/>
        <v>439</v>
      </c>
      <c r="L43" s="7">
        <f t="shared" si="10"/>
      </c>
      <c r="M43" s="7">
        <f t="shared" si="10"/>
      </c>
      <c r="N43" s="7">
        <f t="shared" si="10"/>
      </c>
      <c r="O43" s="7">
        <f t="shared" si="10"/>
      </c>
      <c r="P43" s="7">
        <f t="shared" si="10"/>
      </c>
      <c r="Q43" s="1"/>
      <c r="R43" s="20">
        <f>IF((COUNT(C43:P43))&lt;1,"",(AVERAGE(C43:P43)))</f>
        <v>413</v>
      </c>
      <c r="S43" s="20">
        <f>IF((COUNT(C43:P43,C95:P95))&lt;1,"",IF(COUNT(C95:P95)&lt;1,AVERAGE(C43:P43),IF(COUNT(C43:P43)&lt;1,AVERAGE(C95:P95),AVERAGE(C43:P43,C95:P95))))</f>
        <v>413.44444444444446</v>
      </c>
      <c r="T43" s="22">
        <f>IF(SUM(T4:T42)&lt;1,"",MAX(T4:T42))</f>
        <v>61</v>
      </c>
      <c r="U43" s="22">
        <f>IF(SUM(U4:U42)&lt;1,"",MAX(U4:U42))</f>
        <v>48</v>
      </c>
      <c r="V43" s="20">
        <f>IF(SUM(V4:V42)&lt;1,"",(MAX(V4:V42)))</f>
        <v>46.125</v>
      </c>
      <c r="W43" s="20">
        <f>IF(SUM(W4:W42)&lt;1,"",(MAX(W4:W42)))</f>
        <v>42.285714285714285</v>
      </c>
      <c r="X43" s="188">
        <f>IF((COUNT(C43:P43))&lt;1,"",+COUNT(C43:P43))</f>
        <v>9</v>
      </c>
      <c r="Y43" s="104">
        <f>IF(MAX(Y$4:Y$42)&lt;1,"",MAX(Y$4:Y$42))</f>
        <v>44.214285714285715</v>
      </c>
      <c r="Z43" s="104">
        <f>IF(MAX(Z$4:Z$42)&lt;1,"",MAX(Z$4:Z$42))</f>
        <v>44.214285714285715</v>
      </c>
      <c r="AA43" s="104">
        <f>IF(MAX(AA$4:AA$42)&lt;1,"",MAX(AA$4:AA$42))</f>
        <v>41.46153846153846</v>
      </c>
      <c r="AB43" s="1"/>
    </row>
    <row r="44" spans="1:28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</row>
    <row r="45" spans="1:28" ht="12.75">
      <c r="A45" s="1" t="s">
        <v>62</v>
      </c>
      <c r="B45" s="1"/>
      <c r="C45" s="14">
        <f>'Wickhamford Sports'!D95</f>
        <v>412</v>
      </c>
      <c r="D45" s="14">
        <f>'Odds &amp; Sods'!E95</f>
        <v>393</v>
      </c>
      <c r="E45" s="14">
        <f>Rustlers!F95</f>
        <v>408</v>
      </c>
      <c r="F45" s="14">
        <f>Goodalls!F95</f>
        <v>389</v>
      </c>
      <c r="G45" s="14">
        <f>'Team Phoenix'!G95</f>
        <v>392</v>
      </c>
      <c r="H45" s="14">
        <f>Nomads!H95</f>
        <v>441</v>
      </c>
      <c r="I45" s="14">
        <f>Kingfishers!I95</f>
        <v>431</v>
      </c>
      <c r="J45" s="14">
        <f>Trackers!J95</f>
        <v>369</v>
      </c>
      <c r="K45" s="14">
        <f>'Badsey Lads'!K95</f>
        <v>422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Won</v>
      </c>
      <c r="D47" s="108" t="str">
        <f aca="true" t="shared" si="11" ref="D47:M47">IF(ISNUMBER(D43),IF(ISNUMBER(D45),IF(D43&gt;D45,"Won",IF(D43=D45,"Draw","Lost")),"Error"),IF(ISNUMBER(D45),"Error",IF(D43="",IF(ISTEXT(D45),"",""),"Awarded Awy")))</f>
        <v>Won</v>
      </c>
      <c r="E47" s="108" t="str">
        <f t="shared" si="11"/>
        <v>Won</v>
      </c>
      <c r="F47" s="108" t="str">
        <f t="shared" si="11"/>
        <v>Won</v>
      </c>
      <c r="G47" s="108" t="str">
        <f t="shared" si="11"/>
        <v>Won</v>
      </c>
      <c r="H47" s="108" t="str">
        <f t="shared" si="11"/>
        <v>Lost</v>
      </c>
      <c r="I47" s="108" t="str">
        <f>IF(ISNUMBER(I43),IF(ISNUMBER(I45),IF(I43&gt;I45,"Won",IF(I43=I45,"Draw","Lost")),"Error"),IF(ISNUMBER(I45),"Error",IF(I43="",IF(ISTEXT(I45),"",""),"Awarded Awy")))</f>
        <v>Lost</v>
      </c>
      <c r="J47" s="108" t="str">
        <f t="shared" si="11"/>
        <v>Won</v>
      </c>
      <c r="K47" s="108" t="str">
        <f t="shared" si="11"/>
        <v>Won</v>
      </c>
      <c r="L47" s="108">
        <f t="shared" si="11"/>
      </c>
      <c r="M47" s="108">
        <f t="shared" si="11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7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2</v>
      </c>
      <c r="X47" s="1"/>
      <c r="Y47" s="1"/>
      <c r="Z47" s="1"/>
      <c r="AA47" s="1"/>
      <c r="AB47" s="1"/>
    </row>
    <row r="48" spans="1:28" ht="12.75">
      <c r="A48" s="1" t="s">
        <v>64</v>
      </c>
      <c r="B48" s="1"/>
      <c r="C48" s="108">
        <v>4</v>
      </c>
      <c r="D48" s="108">
        <v>2</v>
      </c>
      <c r="E48" s="108">
        <v>4</v>
      </c>
      <c r="F48" s="108">
        <v>3</v>
      </c>
      <c r="G48" s="108">
        <v>4</v>
      </c>
      <c r="H48" s="108">
        <v>0</v>
      </c>
      <c r="I48" s="108">
        <v>1</v>
      </c>
      <c r="J48" s="108">
        <v>6</v>
      </c>
      <c r="K48" s="108">
        <v>4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28</v>
      </c>
      <c r="T48" s="1"/>
      <c r="U48" s="5"/>
      <c r="V48" s="1"/>
      <c r="W48" s="5"/>
      <c r="X48" s="1"/>
      <c r="Y48" s="1"/>
      <c r="Z48" s="1"/>
      <c r="AA48" s="1"/>
      <c r="AB48" s="1"/>
    </row>
    <row r="49" spans="1:28" ht="12.75">
      <c r="A49" s="1" t="s">
        <v>4</v>
      </c>
      <c r="B49" s="1"/>
      <c r="C49" s="108"/>
      <c r="D49" s="108"/>
      <c r="E49" s="108">
        <v>1</v>
      </c>
      <c r="F49" s="108">
        <v>1</v>
      </c>
      <c r="G49" s="108"/>
      <c r="H49" s="108">
        <v>1</v>
      </c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3</v>
      </c>
      <c r="T49" s="1" t="s">
        <v>8</v>
      </c>
      <c r="U49" s="5">
        <f>(COUNT(C45:P45)*6)-(S48+S49)</f>
        <v>23</v>
      </c>
      <c r="V49" s="1"/>
      <c r="W49" s="5"/>
      <c r="X49" s="1"/>
      <c r="Y49" s="1"/>
      <c r="Z49" s="1"/>
      <c r="AA49" s="1"/>
      <c r="AB49" s="1"/>
    </row>
    <row r="50" spans="1:28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</row>
    <row r="51" spans="1:28" ht="12.75">
      <c r="A51" s="1" t="s">
        <v>30</v>
      </c>
      <c r="B51" s="1"/>
      <c r="C51" s="108">
        <f>IF(C47="","",IF(C47="Awarded Hme",12,IF(C47="Awarded Awy",0,IF(C47="Won",6,IF(C47="Draw",3,0))+C48+(C49/2)-C50)))</f>
        <v>10</v>
      </c>
      <c r="D51" s="108">
        <f>IF(D47="","",IF(D47="Awarded Hme",12,IF(D47="Awarded Awy",0,IF(D47="Won",6,IF(D47="Draw",3,0))+D48+(D49/2)-D50)))</f>
        <v>8</v>
      </c>
      <c r="E51" s="108">
        <f aca="true" t="shared" si="12" ref="E51:P51">IF(E47="","",IF(E47="Awarded Hme",12,IF(E47="Awarded Awy",0,IF(E47="Won",6,IF(E47="Draw",3,0))+E48+(E49/2)-E50)))</f>
        <v>10.5</v>
      </c>
      <c r="F51" s="108">
        <f t="shared" si="12"/>
        <v>9.5</v>
      </c>
      <c r="G51" s="108">
        <f t="shared" si="12"/>
        <v>10</v>
      </c>
      <c r="H51" s="108">
        <f t="shared" si="12"/>
        <v>0.5</v>
      </c>
      <c r="I51" s="108">
        <f t="shared" si="12"/>
        <v>1</v>
      </c>
      <c r="J51" s="108">
        <f t="shared" si="12"/>
        <v>12</v>
      </c>
      <c r="K51" s="108">
        <f t="shared" si="12"/>
        <v>10</v>
      </c>
      <c r="L51" s="108">
        <f t="shared" si="12"/>
      </c>
      <c r="M51" s="108">
        <f t="shared" si="12"/>
      </c>
      <c r="N51" s="108">
        <f t="shared" si="12"/>
      </c>
      <c r="O51" s="108">
        <f t="shared" si="12"/>
      </c>
      <c r="P51" s="108">
        <f t="shared" si="12"/>
      </c>
      <c r="Q51" s="1"/>
      <c r="R51" s="1" t="s">
        <v>30</v>
      </c>
      <c r="S51" s="5">
        <f>SUM(C51:P51)</f>
        <v>71.5</v>
      </c>
      <c r="T51" s="1"/>
      <c r="U51" s="5"/>
      <c r="V51" s="1"/>
      <c r="W51" s="5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thickBot="1">
      <c r="A53" s="244" t="str">
        <f ca="1">+RIGHT(CELL("filename",A1),LEN(CELL("filename",A1))-FIND("]",CELL("filename",A1)))&amp;" Away"</f>
        <v>Badsey Reckers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</row>
    <row r="54" spans="1:28" ht="13.5" thickBot="1">
      <c r="A54" s="167" t="s">
        <v>110</v>
      </c>
      <c r="B54" s="161" t="s">
        <v>79</v>
      </c>
      <c r="C54" s="204">
        <v>45190</v>
      </c>
      <c r="D54" s="204">
        <v>45204</v>
      </c>
      <c r="E54" s="204">
        <v>45218</v>
      </c>
      <c r="F54" s="204">
        <v>45231</v>
      </c>
      <c r="G54" s="204">
        <v>45253</v>
      </c>
      <c r="H54" s="204">
        <v>45309</v>
      </c>
      <c r="I54" s="204">
        <v>45337</v>
      </c>
      <c r="J54" s="204">
        <v>45358</v>
      </c>
      <c r="K54" s="204">
        <v>45372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</row>
    <row r="55" spans="1:28" ht="13.5" thickBot="1">
      <c r="A55" s="162" t="str">
        <f ca="1">+RIGHT(CELL("filename",A1),LEN(CELL("filename",A1))-FIND("]",CELL("filename",A1)))</f>
        <v>Badsey Reckers</v>
      </c>
      <c r="B55" s="7" t="s">
        <v>168</v>
      </c>
      <c r="C55" s="7" t="s">
        <v>150</v>
      </c>
      <c r="D55" s="7" t="s">
        <v>124</v>
      </c>
      <c r="E55" s="7" t="s">
        <v>127</v>
      </c>
      <c r="F55" s="7" t="s">
        <v>374</v>
      </c>
      <c r="G55" s="7" t="s">
        <v>128</v>
      </c>
      <c r="H55" s="7" t="s">
        <v>120</v>
      </c>
      <c r="I55" s="7" t="s">
        <v>395</v>
      </c>
      <c r="J55" s="7" t="s">
        <v>125</v>
      </c>
      <c r="K55" s="7" t="s">
        <v>375</v>
      </c>
      <c r="L55" s="160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</row>
    <row r="56" spans="1:28" ht="12.75">
      <c r="A56" s="219" t="s">
        <v>205</v>
      </c>
      <c r="B56" s="122" t="s">
        <v>131</v>
      </c>
      <c r="C56" s="13">
        <v>33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90"/>
      <c r="R56" s="96">
        <f aca="true" t="shared" si="13" ref="R56:R94">IF((COUNT(C56:P56))&lt;1,"",(AVERAGE(C56:P56)))</f>
        <v>33</v>
      </c>
      <c r="S56" s="191"/>
      <c r="T56" s="168">
        <f aca="true" t="shared" si="14" ref="T56:T94">IF((COUNT(C56:P56))&lt;1,"",IF(B56="F"," ",MAX(C56:P56)))</f>
        <v>33</v>
      </c>
      <c r="U56" s="169" t="str">
        <f aca="true" t="shared" si="15" ref="U56:U94">IF((COUNT(C56:P56))&lt;1,"",IF(B56="F",MAX(C56:P56)," "))</f>
        <v> </v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 aca="true" t="shared" si="16" ref="X56:X94">IF((COUNT(C56:P56))&lt;1,"",(COUNT(C56:P56)))</f>
        <v>1</v>
      </c>
      <c r="Y56" s="19"/>
      <c r="Z56" s="1"/>
      <c r="AA56" s="1"/>
      <c r="AB56" s="1"/>
    </row>
    <row r="57" spans="1:28" ht="12.75">
      <c r="A57" s="216" t="s">
        <v>193</v>
      </c>
      <c r="B57" s="215" t="s">
        <v>131</v>
      </c>
      <c r="C57" s="13">
        <v>35</v>
      </c>
      <c r="D57" s="13">
        <v>37</v>
      </c>
      <c r="E57" s="13">
        <v>42</v>
      </c>
      <c r="F57" s="13">
        <v>44</v>
      </c>
      <c r="G57" s="13">
        <v>36</v>
      </c>
      <c r="H57" s="13">
        <v>32</v>
      </c>
      <c r="I57" s="13">
        <v>37</v>
      </c>
      <c r="J57" s="13">
        <v>42</v>
      </c>
      <c r="K57" s="13"/>
      <c r="L57" s="13"/>
      <c r="M57" s="13"/>
      <c r="N57" s="13"/>
      <c r="O57" s="13"/>
      <c r="P57" s="13"/>
      <c r="Q57" s="1"/>
      <c r="R57" s="97">
        <f t="shared" si="13"/>
        <v>38.125</v>
      </c>
      <c r="S57" s="95"/>
      <c r="T57" s="176">
        <f t="shared" si="14"/>
        <v>44</v>
      </c>
      <c r="U57" s="177" t="str">
        <f t="shared" si="15"/>
        <v> </v>
      </c>
      <c r="V57" s="194">
        <f>IF(B57="F"," ",IF(COUNTA(C57:P57)&gt;=6,R57," "))</f>
        <v>38.125</v>
      </c>
      <c r="W57" s="195" t="str">
        <f>IF(B57="F",IF(COUNTA(C57:P57)&gt;=6,R57," ")," ")</f>
        <v> </v>
      </c>
      <c r="X57" s="180">
        <f t="shared" si="16"/>
        <v>8</v>
      </c>
      <c r="Y57" s="16"/>
      <c r="Z57" s="1"/>
      <c r="AA57" s="1"/>
      <c r="AB57" s="1"/>
    </row>
    <row r="58" spans="1:28" ht="12.75">
      <c r="A58" s="218" t="s">
        <v>208</v>
      </c>
      <c r="B58" s="215" t="s">
        <v>131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"/>
      <c r="R58" s="97">
        <f t="shared" si="13"/>
      </c>
      <c r="S58" s="95"/>
      <c r="T58" s="176">
        <f t="shared" si="14"/>
      </c>
      <c r="U58" s="177">
        <f t="shared" si="15"/>
      </c>
      <c r="V58" s="194" t="str">
        <f aca="true" t="shared" si="17" ref="V58:V94">IF(B58="F"," ",IF(COUNTA(C58:P58)&gt;=6,R58," "))</f>
        <v> </v>
      </c>
      <c r="W58" s="195" t="str">
        <f aca="true" t="shared" si="18" ref="W58:W94">IF(B58="F",IF(COUNTA(C58:P58)&gt;=6,R58," ")," ")</f>
        <v> </v>
      </c>
      <c r="X58" s="180">
        <f t="shared" si="16"/>
      </c>
      <c r="Y58" s="16"/>
      <c r="Z58" s="1"/>
      <c r="AA58" s="1"/>
      <c r="AB58" s="1"/>
    </row>
    <row r="59" spans="1:28" ht="12.75">
      <c r="A59" s="218" t="s">
        <v>207</v>
      </c>
      <c r="B59" s="215" t="s">
        <v>131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"/>
      <c r="R59" s="97">
        <f t="shared" si="13"/>
      </c>
      <c r="S59" s="95"/>
      <c r="T59" s="176">
        <f t="shared" si="14"/>
      </c>
      <c r="U59" s="177">
        <f t="shared" si="15"/>
      </c>
      <c r="V59" s="194" t="str">
        <f t="shared" si="17"/>
        <v> </v>
      </c>
      <c r="W59" s="195" t="str">
        <f t="shared" si="18"/>
        <v> </v>
      </c>
      <c r="X59" s="180">
        <f t="shared" si="16"/>
      </c>
      <c r="Y59" s="16"/>
      <c r="Z59" s="1"/>
      <c r="AA59" s="1"/>
      <c r="AB59" s="1"/>
    </row>
    <row r="60" spans="1:28" ht="12.75">
      <c r="A60" s="218" t="s">
        <v>198</v>
      </c>
      <c r="B60" s="215" t="s">
        <v>131</v>
      </c>
      <c r="C60" s="13">
        <v>37</v>
      </c>
      <c r="D60" s="13">
        <v>42</v>
      </c>
      <c r="E60" s="13">
        <v>44</v>
      </c>
      <c r="F60" s="13">
        <v>42</v>
      </c>
      <c r="G60" s="13">
        <v>46</v>
      </c>
      <c r="H60" s="13">
        <v>46</v>
      </c>
      <c r="I60" s="13">
        <v>45</v>
      </c>
      <c r="J60" s="13">
        <v>36</v>
      </c>
      <c r="K60" s="13">
        <v>42</v>
      </c>
      <c r="L60" s="13"/>
      <c r="M60" s="13"/>
      <c r="N60" s="13"/>
      <c r="O60" s="13"/>
      <c r="P60" s="13"/>
      <c r="Q60" s="1"/>
      <c r="R60" s="97">
        <f t="shared" si="13"/>
        <v>42.22222222222222</v>
      </c>
      <c r="S60" s="95"/>
      <c r="T60" s="176">
        <f t="shared" si="14"/>
        <v>46</v>
      </c>
      <c r="U60" s="177" t="str">
        <f t="shared" si="15"/>
        <v> </v>
      </c>
      <c r="V60" s="194">
        <f t="shared" si="17"/>
        <v>42.22222222222222</v>
      </c>
      <c r="W60" s="195" t="str">
        <f t="shared" si="18"/>
        <v> </v>
      </c>
      <c r="X60" s="180">
        <f t="shared" si="16"/>
        <v>9</v>
      </c>
      <c r="Y60" s="16"/>
      <c r="Z60" s="1"/>
      <c r="AA60" s="1"/>
      <c r="AB60" s="1"/>
    </row>
    <row r="61" spans="1:28" ht="12.75">
      <c r="A61" s="214" t="s">
        <v>209</v>
      </c>
      <c r="B61" s="215" t="s">
        <v>131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"/>
      <c r="R61" s="97">
        <f t="shared" si="13"/>
      </c>
      <c r="S61" s="95"/>
      <c r="T61" s="176">
        <f t="shared" si="14"/>
      </c>
      <c r="U61" s="177">
        <f t="shared" si="15"/>
      </c>
      <c r="V61" s="194" t="str">
        <f t="shared" si="17"/>
        <v> </v>
      </c>
      <c r="W61" s="195" t="str">
        <f t="shared" si="18"/>
        <v> </v>
      </c>
      <c r="X61" s="180">
        <f t="shared" si="16"/>
      </c>
      <c r="Y61" s="16"/>
      <c r="Z61" s="1"/>
      <c r="AA61" s="1"/>
      <c r="AB61" s="1"/>
    </row>
    <row r="62" spans="1:28" ht="12.75">
      <c r="A62" s="214" t="s">
        <v>195</v>
      </c>
      <c r="B62" s="215" t="s">
        <v>131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"/>
      <c r="R62" s="97">
        <f t="shared" si="13"/>
      </c>
      <c r="S62" s="95"/>
      <c r="T62" s="176">
        <f t="shared" si="14"/>
      </c>
      <c r="U62" s="177">
        <f t="shared" si="15"/>
      </c>
      <c r="V62" s="194" t="str">
        <f t="shared" si="17"/>
        <v> </v>
      </c>
      <c r="W62" s="195" t="str">
        <f t="shared" si="18"/>
        <v> </v>
      </c>
      <c r="X62" s="180">
        <f t="shared" si="16"/>
      </c>
      <c r="Y62" s="16"/>
      <c r="Z62" s="1"/>
      <c r="AA62" s="1"/>
      <c r="AB62" s="1"/>
    </row>
    <row r="63" spans="1:28" ht="12.75">
      <c r="A63" s="218" t="s">
        <v>210</v>
      </c>
      <c r="B63" s="215" t="s">
        <v>131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"/>
      <c r="R63" s="97">
        <f t="shared" si="13"/>
      </c>
      <c r="S63" s="95"/>
      <c r="T63" s="176">
        <f t="shared" si="14"/>
      </c>
      <c r="U63" s="177">
        <f t="shared" si="15"/>
      </c>
      <c r="V63" s="194" t="str">
        <f t="shared" si="17"/>
        <v> </v>
      </c>
      <c r="W63" s="195" t="str">
        <f t="shared" si="18"/>
        <v> </v>
      </c>
      <c r="X63" s="180">
        <f t="shared" si="16"/>
      </c>
      <c r="Y63" s="16"/>
      <c r="Z63" s="1"/>
      <c r="AA63" s="1"/>
      <c r="AB63" s="1"/>
    </row>
    <row r="64" spans="1:28" ht="12.75">
      <c r="A64" s="218" t="s">
        <v>202</v>
      </c>
      <c r="B64" s="215" t="s">
        <v>35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"/>
      <c r="R64" s="97">
        <f t="shared" si="13"/>
      </c>
      <c r="S64" s="95"/>
      <c r="T64" s="176">
        <f t="shared" si="14"/>
      </c>
      <c r="U64" s="177">
        <f t="shared" si="15"/>
      </c>
      <c r="V64" s="194" t="str">
        <f t="shared" si="17"/>
        <v> </v>
      </c>
      <c r="W64" s="195" t="str">
        <f t="shared" si="18"/>
        <v> </v>
      </c>
      <c r="X64" s="180">
        <f t="shared" si="16"/>
      </c>
      <c r="Y64" s="16"/>
      <c r="Z64" s="1"/>
      <c r="AA64" s="1"/>
      <c r="AB64" s="1"/>
    </row>
    <row r="65" spans="1:28" ht="12.75">
      <c r="A65" s="218" t="s">
        <v>204</v>
      </c>
      <c r="B65" s="215" t="s">
        <v>35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"/>
      <c r="R65" s="97">
        <f t="shared" si="13"/>
      </c>
      <c r="S65" s="95"/>
      <c r="T65" s="176">
        <f t="shared" si="14"/>
      </c>
      <c r="U65" s="177">
        <f t="shared" si="15"/>
      </c>
      <c r="V65" s="194" t="str">
        <f t="shared" si="17"/>
        <v> </v>
      </c>
      <c r="W65" s="195" t="str">
        <f t="shared" si="18"/>
        <v> </v>
      </c>
      <c r="X65" s="180">
        <f t="shared" si="16"/>
      </c>
      <c r="Y65" s="16"/>
      <c r="Z65" s="1"/>
      <c r="AA65" s="1"/>
      <c r="AB65" s="1"/>
    </row>
    <row r="66" spans="1:28" ht="12.75">
      <c r="A66" s="218" t="s">
        <v>197</v>
      </c>
      <c r="B66" s="215" t="s">
        <v>131</v>
      </c>
      <c r="C66" s="13"/>
      <c r="D66" s="13">
        <v>42</v>
      </c>
      <c r="E66" s="13">
        <v>47</v>
      </c>
      <c r="F66" s="13"/>
      <c r="G66" s="13">
        <v>42</v>
      </c>
      <c r="H66" s="13"/>
      <c r="I66" s="13"/>
      <c r="J66" s="13"/>
      <c r="K66" s="13">
        <v>53</v>
      </c>
      <c r="L66" s="13"/>
      <c r="M66" s="13"/>
      <c r="N66" s="13"/>
      <c r="O66" s="13"/>
      <c r="P66" s="13"/>
      <c r="Q66" s="1"/>
      <c r="R66" s="97">
        <f t="shared" si="13"/>
        <v>46</v>
      </c>
      <c r="S66" s="95"/>
      <c r="T66" s="176">
        <f t="shared" si="14"/>
        <v>53</v>
      </c>
      <c r="U66" s="177" t="str">
        <f t="shared" si="15"/>
        <v> </v>
      </c>
      <c r="V66" s="194" t="str">
        <f t="shared" si="17"/>
        <v> </v>
      </c>
      <c r="W66" s="195" t="str">
        <f t="shared" si="18"/>
        <v> </v>
      </c>
      <c r="X66" s="180">
        <f t="shared" si="16"/>
        <v>4</v>
      </c>
      <c r="Y66" s="16"/>
      <c r="Z66" s="1"/>
      <c r="AA66" s="1"/>
      <c r="AB66" s="1"/>
    </row>
    <row r="67" spans="1:28" ht="12.75">
      <c r="A67" s="218" t="s">
        <v>201</v>
      </c>
      <c r="B67" s="215" t="s">
        <v>131</v>
      </c>
      <c r="C67" s="13"/>
      <c r="D67" s="13"/>
      <c r="E67" s="13">
        <v>36</v>
      </c>
      <c r="F67" s="13"/>
      <c r="G67" s="13">
        <v>45</v>
      </c>
      <c r="H67" s="13">
        <v>44</v>
      </c>
      <c r="I67" s="13"/>
      <c r="J67" s="13">
        <v>39</v>
      </c>
      <c r="K67" s="13"/>
      <c r="L67" s="13"/>
      <c r="M67" s="13"/>
      <c r="N67" s="13"/>
      <c r="O67" s="13"/>
      <c r="P67" s="13"/>
      <c r="Q67" s="1"/>
      <c r="R67" s="97">
        <f t="shared" si="13"/>
        <v>41</v>
      </c>
      <c r="S67" s="95"/>
      <c r="T67" s="176">
        <f t="shared" si="14"/>
        <v>45</v>
      </c>
      <c r="U67" s="177" t="str">
        <f t="shared" si="15"/>
        <v> </v>
      </c>
      <c r="V67" s="194" t="str">
        <f t="shared" si="17"/>
        <v> </v>
      </c>
      <c r="W67" s="195" t="str">
        <f t="shared" si="18"/>
        <v> </v>
      </c>
      <c r="X67" s="180">
        <f t="shared" si="16"/>
        <v>4</v>
      </c>
      <c r="Y67" s="16"/>
      <c r="Z67" s="1"/>
      <c r="AA67" s="1"/>
      <c r="AB67" s="1"/>
    </row>
    <row r="68" spans="1:28" ht="12.75">
      <c r="A68" s="216" t="s">
        <v>377</v>
      </c>
      <c r="B68" s="217" t="s">
        <v>131</v>
      </c>
      <c r="C68" s="13"/>
      <c r="D68" s="13"/>
      <c r="E68" s="13">
        <v>53</v>
      </c>
      <c r="F68" s="13">
        <v>37</v>
      </c>
      <c r="G68" s="13">
        <v>37</v>
      </c>
      <c r="H68" s="13"/>
      <c r="I68" s="13">
        <v>30</v>
      </c>
      <c r="J68" s="13">
        <v>35</v>
      </c>
      <c r="K68" s="13">
        <v>50</v>
      </c>
      <c r="L68" s="13"/>
      <c r="M68" s="13"/>
      <c r="N68" s="13"/>
      <c r="O68" s="13"/>
      <c r="P68" s="13"/>
      <c r="Q68" s="1"/>
      <c r="R68" s="97">
        <f t="shared" si="13"/>
        <v>40.333333333333336</v>
      </c>
      <c r="S68" s="95"/>
      <c r="T68" s="176">
        <f t="shared" si="14"/>
        <v>53</v>
      </c>
      <c r="U68" s="177" t="str">
        <f t="shared" si="15"/>
        <v> </v>
      </c>
      <c r="V68" s="194">
        <f t="shared" si="17"/>
        <v>40.333333333333336</v>
      </c>
      <c r="W68" s="195" t="str">
        <f t="shared" si="18"/>
        <v> </v>
      </c>
      <c r="X68" s="180">
        <f t="shared" si="16"/>
        <v>6</v>
      </c>
      <c r="Y68" s="16"/>
      <c r="Z68" s="1"/>
      <c r="AA68" s="1"/>
      <c r="AB68" s="1"/>
    </row>
    <row r="69" spans="1:28" ht="12.75">
      <c r="A69" s="218" t="s">
        <v>389</v>
      </c>
      <c r="B69" s="215" t="s">
        <v>35</v>
      </c>
      <c r="C69" s="13">
        <v>41</v>
      </c>
      <c r="D69" s="13">
        <v>38</v>
      </c>
      <c r="E69" s="13"/>
      <c r="F69" s="13">
        <v>42</v>
      </c>
      <c r="G69" s="13">
        <v>41</v>
      </c>
      <c r="H69" s="13"/>
      <c r="I69" s="13">
        <v>42</v>
      </c>
      <c r="J69" s="13"/>
      <c r="K69" s="13">
        <v>39</v>
      </c>
      <c r="L69" s="13"/>
      <c r="M69" s="13"/>
      <c r="N69" s="13"/>
      <c r="O69" s="13"/>
      <c r="P69" s="13"/>
      <c r="Q69" s="1"/>
      <c r="R69" s="97">
        <f t="shared" si="13"/>
        <v>40.5</v>
      </c>
      <c r="S69" s="95"/>
      <c r="T69" s="176" t="str">
        <f t="shared" si="14"/>
        <v> </v>
      </c>
      <c r="U69" s="177">
        <f t="shared" si="15"/>
        <v>42</v>
      </c>
      <c r="V69" s="194" t="str">
        <f t="shared" si="17"/>
        <v> </v>
      </c>
      <c r="W69" s="195">
        <f t="shared" si="18"/>
        <v>40.5</v>
      </c>
      <c r="X69" s="180">
        <f t="shared" si="16"/>
        <v>6</v>
      </c>
      <c r="Y69" s="16"/>
      <c r="Z69" s="1"/>
      <c r="AA69" s="1"/>
      <c r="AB69" s="1"/>
    </row>
    <row r="70" spans="1:28" ht="12.75">
      <c r="A70" s="218" t="s">
        <v>192</v>
      </c>
      <c r="B70" s="215" t="s">
        <v>131</v>
      </c>
      <c r="C70" s="13">
        <v>36</v>
      </c>
      <c r="D70" s="13"/>
      <c r="E70" s="13"/>
      <c r="F70" s="13">
        <v>41</v>
      </c>
      <c r="G70" s="13"/>
      <c r="H70" s="13">
        <v>32</v>
      </c>
      <c r="I70" s="13">
        <v>44</v>
      </c>
      <c r="J70" s="13">
        <v>39</v>
      </c>
      <c r="K70" s="13">
        <v>46</v>
      </c>
      <c r="L70" s="13"/>
      <c r="M70" s="13"/>
      <c r="N70" s="13"/>
      <c r="O70" s="13"/>
      <c r="P70" s="13"/>
      <c r="Q70" s="1"/>
      <c r="R70" s="97">
        <f t="shared" si="13"/>
        <v>39.666666666666664</v>
      </c>
      <c r="S70" s="95"/>
      <c r="T70" s="176">
        <f t="shared" si="14"/>
        <v>46</v>
      </c>
      <c r="U70" s="177" t="str">
        <f t="shared" si="15"/>
        <v> </v>
      </c>
      <c r="V70" s="194">
        <f t="shared" si="17"/>
        <v>39.666666666666664</v>
      </c>
      <c r="W70" s="195" t="str">
        <f t="shared" si="18"/>
        <v> </v>
      </c>
      <c r="X70" s="180">
        <f t="shared" si="16"/>
        <v>6</v>
      </c>
      <c r="Y70" s="16"/>
      <c r="Z70" s="1"/>
      <c r="AA70" s="1"/>
      <c r="AB70" s="1"/>
    </row>
    <row r="71" spans="1:28" ht="12.75">
      <c r="A71" s="216" t="s">
        <v>403</v>
      </c>
      <c r="B71" s="217" t="s">
        <v>131</v>
      </c>
      <c r="C71" s="13">
        <v>23</v>
      </c>
      <c r="D71" s="13">
        <v>39</v>
      </c>
      <c r="E71" s="13">
        <v>44</v>
      </c>
      <c r="F71" s="13"/>
      <c r="G71" s="13"/>
      <c r="H71" s="13">
        <v>36</v>
      </c>
      <c r="I71" s="13">
        <v>45</v>
      </c>
      <c r="J71" s="13">
        <v>38</v>
      </c>
      <c r="K71" s="13">
        <v>45</v>
      </c>
      <c r="L71" s="13"/>
      <c r="M71" s="13"/>
      <c r="N71" s="13"/>
      <c r="O71" s="13"/>
      <c r="P71" s="13"/>
      <c r="Q71" s="1"/>
      <c r="R71" s="97">
        <f t="shared" si="13"/>
        <v>38.57142857142857</v>
      </c>
      <c r="S71" s="95"/>
      <c r="T71" s="176">
        <f t="shared" si="14"/>
        <v>45</v>
      </c>
      <c r="U71" s="177" t="str">
        <f t="shared" si="15"/>
        <v> </v>
      </c>
      <c r="V71" s="194">
        <f t="shared" si="17"/>
        <v>38.57142857142857</v>
      </c>
      <c r="W71" s="195" t="str">
        <f t="shared" si="18"/>
        <v> </v>
      </c>
      <c r="X71" s="180">
        <f t="shared" si="16"/>
        <v>7</v>
      </c>
      <c r="Y71" s="16"/>
      <c r="Z71" s="1"/>
      <c r="AA71" s="1"/>
      <c r="AB71" s="1"/>
    </row>
    <row r="72" spans="1:28" ht="12.75">
      <c r="A72" s="218" t="s">
        <v>211</v>
      </c>
      <c r="B72" s="215" t="s">
        <v>131</v>
      </c>
      <c r="C72" s="13">
        <v>37</v>
      </c>
      <c r="D72" s="13">
        <v>37</v>
      </c>
      <c r="E72" s="13">
        <v>43</v>
      </c>
      <c r="F72" s="13">
        <v>40</v>
      </c>
      <c r="G72" s="13">
        <v>53</v>
      </c>
      <c r="H72" s="13">
        <v>50</v>
      </c>
      <c r="I72" s="13">
        <v>52</v>
      </c>
      <c r="J72" s="13">
        <v>51</v>
      </c>
      <c r="K72" s="13">
        <v>55</v>
      </c>
      <c r="L72" s="13"/>
      <c r="M72" s="13"/>
      <c r="N72" s="13"/>
      <c r="O72" s="13"/>
      <c r="P72" s="13"/>
      <c r="Q72" s="1"/>
      <c r="R72" s="97">
        <f t="shared" si="13"/>
        <v>46.44444444444444</v>
      </c>
      <c r="S72" s="95"/>
      <c r="T72" s="176">
        <f t="shared" si="14"/>
        <v>55</v>
      </c>
      <c r="U72" s="177" t="str">
        <f t="shared" si="15"/>
        <v> </v>
      </c>
      <c r="V72" s="194">
        <f t="shared" si="17"/>
        <v>46.44444444444444</v>
      </c>
      <c r="W72" s="195" t="str">
        <f t="shared" si="18"/>
        <v> </v>
      </c>
      <c r="X72" s="180">
        <f t="shared" si="16"/>
        <v>9</v>
      </c>
      <c r="Y72" s="16"/>
      <c r="Z72" s="1"/>
      <c r="AA72" s="1"/>
      <c r="AB72" s="1"/>
    </row>
    <row r="73" spans="1:28" ht="12.75">
      <c r="A73" s="218" t="s">
        <v>206</v>
      </c>
      <c r="B73" s="215" t="s">
        <v>131</v>
      </c>
      <c r="C73" s="13"/>
      <c r="D73" s="13"/>
      <c r="E73" s="13"/>
      <c r="F73" s="13">
        <v>47</v>
      </c>
      <c r="G73" s="13">
        <v>49</v>
      </c>
      <c r="H73" s="13"/>
      <c r="I73" s="13"/>
      <c r="J73" s="13"/>
      <c r="K73" s="13"/>
      <c r="L73" s="13"/>
      <c r="M73" s="13"/>
      <c r="N73" s="13"/>
      <c r="O73" s="13"/>
      <c r="P73" s="13"/>
      <c r="Q73" s="1"/>
      <c r="R73" s="97">
        <f t="shared" si="13"/>
        <v>48</v>
      </c>
      <c r="S73" s="95"/>
      <c r="T73" s="176">
        <f t="shared" si="14"/>
        <v>49</v>
      </c>
      <c r="U73" s="177" t="str">
        <f t="shared" si="15"/>
        <v> </v>
      </c>
      <c r="V73" s="194" t="str">
        <f t="shared" si="17"/>
        <v> </v>
      </c>
      <c r="W73" s="195" t="str">
        <f t="shared" si="18"/>
        <v> </v>
      </c>
      <c r="X73" s="180">
        <f t="shared" si="16"/>
        <v>2</v>
      </c>
      <c r="Y73" s="16"/>
      <c r="Z73" s="1"/>
      <c r="AA73" s="1"/>
      <c r="AB73" s="1"/>
    </row>
    <row r="74" spans="1:28" ht="12.75">
      <c r="A74" s="218" t="s">
        <v>200</v>
      </c>
      <c r="B74" s="215" t="s">
        <v>131</v>
      </c>
      <c r="C74" s="13">
        <v>35</v>
      </c>
      <c r="D74" s="13"/>
      <c r="E74" s="13"/>
      <c r="F74" s="13"/>
      <c r="G74" s="13"/>
      <c r="H74" s="13"/>
      <c r="I74" s="13">
        <v>45</v>
      </c>
      <c r="J74" s="13"/>
      <c r="K74" s="13"/>
      <c r="L74" s="13"/>
      <c r="M74" s="13"/>
      <c r="N74" s="13"/>
      <c r="O74" s="13"/>
      <c r="P74" s="13"/>
      <c r="Q74" s="1"/>
      <c r="R74" s="97">
        <f t="shared" si="13"/>
        <v>40</v>
      </c>
      <c r="S74" s="95"/>
      <c r="T74" s="176">
        <f t="shared" si="14"/>
        <v>45</v>
      </c>
      <c r="U74" s="177" t="str">
        <f t="shared" si="15"/>
        <v> </v>
      </c>
      <c r="V74" s="194" t="str">
        <f t="shared" si="17"/>
        <v> </v>
      </c>
      <c r="W74" s="195" t="str">
        <f t="shared" si="18"/>
        <v> </v>
      </c>
      <c r="X74" s="180">
        <f t="shared" si="16"/>
        <v>2</v>
      </c>
      <c r="Y74" s="16"/>
      <c r="Z74" s="1"/>
      <c r="AA74" s="1"/>
      <c r="AB74" s="1"/>
    </row>
    <row r="75" spans="1:28" ht="12.75">
      <c r="A75" s="218" t="s">
        <v>199</v>
      </c>
      <c r="B75" s="215" t="s">
        <v>131</v>
      </c>
      <c r="C75" s="13">
        <v>44</v>
      </c>
      <c r="D75" s="13">
        <v>43</v>
      </c>
      <c r="E75" s="13"/>
      <c r="F75" s="13">
        <v>34</v>
      </c>
      <c r="G75" s="13"/>
      <c r="H75" s="13">
        <v>45</v>
      </c>
      <c r="I75" s="13">
        <v>36</v>
      </c>
      <c r="J75" s="13">
        <v>45</v>
      </c>
      <c r="K75" s="13">
        <v>44</v>
      </c>
      <c r="L75" s="13"/>
      <c r="M75" s="13"/>
      <c r="N75" s="13"/>
      <c r="O75" s="13"/>
      <c r="P75" s="13"/>
      <c r="Q75" s="1"/>
      <c r="R75" s="97">
        <f t="shared" si="13"/>
        <v>41.57142857142857</v>
      </c>
      <c r="S75" s="95"/>
      <c r="T75" s="176">
        <f t="shared" si="14"/>
        <v>45</v>
      </c>
      <c r="U75" s="177" t="str">
        <f t="shared" si="15"/>
        <v> </v>
      </c>
      <c r="V75" s="194">
        <f t="shared" si="17"/>
        <v>41.57142857142857</v>
      </c>
      <c r="W75" s="195" t="str">
        <f t="shared" si="18"/>
        <v> </v>
      </c>
      <c r="X75" s="180">
        <f t="shared" si="16"/>
        <v>7</v>
      </c>
      <c r="Y75" s="16"/>
      <c r="Z75" s="1"/>
      <c r="AA75" s="1"/>
      <c r="AB75" s="1"/>
    </row>
    <row r="76" spans="1:28" ht="12.75">
      <c r="A76" s="218" t="s">
        <v>194</v>
      </c>
      <c r="B76" s="215" t="s">
        <v>35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"/>
      <c r="R76" s="97">
        <f t="shared" si="13"/>
      </c>
      <c r="S76" s="95"/>
      <c r="T76" s="176">
        <f t="shared" si="14"/>
      </c>
      <c r="U76" s="177">
        <f t="shared" si="15"/>
      </c>
      <c r="V76" s="194" t="str">
        <f t="shared" si="17"/>
        <v> </v>
      </c>
      <c r="W76" s="195" t="str">
        <f t="shared" si="18"/>
        <v> </v>
      </c>
      <c r="X76" s="180">
        <f t="shared" si="16"/>
      </c>
      <c r="Y76" s="16"/>
      <c r="Z76" s="1"/>
      <c r="AA76" s="1"/>
      <c r="AB76" s="1"/>
    </row>
    <row r="77" spans="1:28" ht="12.75">
      <c r="A77" s="121" t="s">
        <v>191</v>
      </c>
      <c r="B77" s="215" t="s">
        <v>131</v>
      </c>
      <c r="C77" s="13">
        <v>40</v>
      </c>
      <c r="D77" s="13">
        <v>40</v>
      </c>
      <c r="E77" s="13">
        <v>40</v>
      </c>
      <c r="F77" s="13">
        <v>36</v>
      </c>
      <c r="G77" s="13">
        <v>43</v>
      </c>
      <c r="H77" s="13">
        <v>35</v>
      </c>
      <c r="I77" s="13">
        <v>35</v>
      </c>
      <c r="J77" s="13">
        <v>42</v>
      </c>
      <c r="K77" s="13">
        <v>39</v>
      </c>
      <c r="L77" s="13"/>
      <c r="M77" s="13"/>
      <c r="N77" s="13"/>
      <c r="O77" s="13"/>
      <c r="P77" s="13"/>
      <c r="Q77" s="1"/>
      <c r="R77" s="97">
        <f t="shared" si="13"/>
        <v>38.888888888888886</v>
      </c>
      <c r="S77" s="95"/>
      <c r="T77" s="176">
        <f t="shared" si="14"/>
        <v>43</v>
      </c>
      <c r="U77" s="177" t="str">
        <f t="shared" si="15"/>
        <v> </v>
      </c>
      <c r="V77" s="194">
        <f t="shared" si="17"/>
        <v>38.888888888888886</v>
      </c>
      <c r="W77" s="195" t="str">
        <f t="shared" si="18"/>
        <v> </v>
      </c>
      <c r="X77" s="180">
        <f t="shared" si="16"/>
        <v>9</v>
      </c>
      <c r="Y77" s="16"/>
      <c r="Z77" s="1"/>
      <c r="AA77" s="1"/>
      <c r="AB77" s="1"/>
    </row>
    <row r="78" spans="1:28" ht="12.75">
      <c r="A78" s="121" t="s">
        <v>196</v>
      </c>
      <c r="B78" s="122" t="s">
        <v>131</v>
      </c>
      <c r="C78" s="13"/>
      <c r="D78" s="13">
        <v>46</v>
      </c>
      <c r="E78" s="13">
        <v>46</v>
      </c>
      <c r="F78" s="13">
        <v>41</v>
      </c>
      <c r="G78" s="13">
        <v>42</v>
      </c>
      <c r="H78" s="13">
        <v>50</v>
      </c>
      <c r="I78" s="13"/>
      <c r="J78" s="13">
        <v>34</v>
      </c>
      <c r="K78" s="13">
        <v>44</v>
      </c>
      <c r="L78" s="13"/>
      <c r="M78" s="13"/>
      <c r="N78" s="13"/>
      <c r="O78" s="13"/>
      <c r="P78" s="13"/>
      <c r="Q78" s="1"/>
      <c r="R78" s="97">
        <f t="shared" si="13"/>
        <v>43.285714285714285</v>
      </c>
      <c r="S78" s="95"/>
      <c r="T78" s="176">
        <f t="shared" si="14"/>
        <v>50</v>
      </c>
      <c r="U78" s="177" t="str">
        <f t="shared" si="15"/>
        <v> </v>
      </c>
      <c r="V78" s="194">
        <f t="shared" si="17"/>
        <v>43.285714285714285</v>
      </c>
      <c r="W78" s="195" t="str">
        <f t="shared" si="18"/>
        <v> </v>
      </c>
      <c r="X78" s="180">
        <f t="shared" si="16"/>
        <v>7</v>
      </c>
      <c r="Y78" s="16"/>
      <c r="Z78" s="1"/>
      <c r="AA78" s="1"/>
      <c r="AB78" s="1"/>
    </row>
    <row r="79" spans="1:28" ht="13.5" thickBot="1">
      <c r="A79" s="17" t="s">
        <v>203</v>
      </c>
      <c r="B79" s="132" t="s">
        <v>35</v>
      </c>
      <c r="C79" s="13"/>
      <c r="D79" s="13">
        <v>39</v>
      </c>
      <c r="E79" s="13">
        <v>48</v>
      </c>
      <c r="F79" s="13"/>
      <c r="G79" s="13"/>
      <c r="H79" s="13">
        <v>41</v>
      </c>
      <c r="I79" s="13"/>
      <c r="J79" s="13"/>
      <c r="K79" s="13"/>
      <c r="L79" s="13"/>
      <c r="M79" s="13"/>
      <c r="N79" s="13"/>
      <c r="O79" s="13"/>
      <c r="P79" s="13"/>
      <c r="Q79" s="1"/>
      <c r="R79" s="97">
        <f t="shared" si="13"/>
        <v>42.666666666666664</v>
      </c>
      <c r="S79" s="95"/>
      <c r="T79" s="176" t="str">
        <f t="shared" si="14"/>
        <v> </v>
      </c>
      <c r="U79" s="177">
        <f t="shared" si="15"/>
        <v>48</v>
      </c>
      <c r="V79" s="194" t="str">
        <f t="shared" si="17"/>
        <v> </v>
      </c>
      <c r="W79" s="195" t="str">
        <f t="shared" si="18"/>
        <v> </v>
      </c>
      <c r="X79" s="180">
        <f t="shared" si="16"/>
        <v>3</v>
      </c>
      <c r="Y79" s="16"/>
      <c r="Z79" s="1"/>
      <c r="AA79" s="1"/>
      <c r="AB79" s="1"/>
    </row>
    <row r="80" spans="1:28" ht="12.75" hidden="1">
      <c r="A80" s="17"/>
      <c r="B80" s="13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"/>
      <c r="R80" s="97">
        <f t="shared" si="13"/>
      </c>
      <c r="S80" s="95"/>
      <c r="T80" s="176">
        <f t="shared" si="14"/>
      </c>
      <c r="U80" s="177">
        <f t="shared" si="15"/>
      </c>
      <c r="V80" s="194" t="str">
        <f t="shared" si="17"/>
        <v> </v>
      </c>
      <c r="W80" s="195" t="str">
        <f t="shared" si="18"/>
        <v> </v>
      </c>
      <c r="X80" s="180">
        <f t="shared" si="16"/>
      </c>
      <c r="Y80" s="16"/>
      <c r="Z80" s="1"/>
      <c r="AA80" s="1"/>
      <c r="AB80" s="1"/>
    </row>
    <row r="81" spans="1:28" ht="12.75" hidden="1">
      <c r="A81" s="17"/>
      <c r="B81" s="13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"/>
      <c r="R81" s="97">
        <f t="shared" si="13"/>
      </c>
      <c r="S81" s="95"/>
      <c r="T81" s="176">
        <f t="shared" si="14"/>
      </c>
      <c r="U81" s="177">
        <f t="shared" si="15"/>
      </c>
      <c r="V81" s="194" t="str">
        <f t="shared" si="17"/>
        <v> </v>
      </c>
      <c r="W81" s="195" t="str">
        <f t="shared" si="18"/>
        <v> </v>
      </c>
      <c r="X81" s="180">
        <f t="shared" si="16"/>
      </c>
      <c r="Y81" s="16"/>
      <c r="Z81" s="1"/>
      <c r="AA81" s="1"/>
      <c r="AB81" s="1"/>
    </row>
    <row r="82" spans="1:28" ht="12.75" hidden="1">
      <c r="A82" s="17"/>
      <c r="B82" s="13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"/>
      <c r="R82" s="97">
        <f t="shared" si="13"/>
      </c>
      <c r="S82" s="95"/>
      <c r="T82" s="176">
        <f t="shared" si="14"/>
      </c>
      <c r="U82" s="177">
        <f t="shared" si="15"/>
      </c>
      <c r="V82" s="194" t="str">
        <f t="shared" si="17"/>
        <v> </v>
      </c>
      <c r="W82" s="195" t="str">
        <f t="shared" si="18"/>
        <v> </v>
      </c>
      <c r="X82" s="180">
        <f t="shared" si="16"/>
      </c>
      <c r="Y82" s="16"/>
      <c r="Z82" s="1"/>
      <c r="AA82" s="1"/>
      <c r="AB82" s="1"/>
    </row>
    <row r="83" spans="1:28" ht="12.75" hidden="1">
      <c r="A83" s="17"/>
      <c r="B83" s="13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"/>
      <c r="R83" s="97">
        <f t="shared" si="13"/>
      </c>
      <c r="S83" s="95"/>
      <c r="T83" s="176">
        <f t="shared" si="14"/>
      </c>
      <c r="U83" s="177">
        <f t="shared" si="15"/>
      </c>
      <c r="V83" s="194" t="str">
        <f t="shared" si="17"/>
        <v> </v>
      </c>
      <c r="W83" s="195" t="str">
        <f t="shared" si="18"/>
        <v> </v>
      </c>
      <c r="X83" s="180">
        <f t="shared" si="16"/>
      </c>
      <c r="Y83" s="16"/>
      <c r="Z83" s="1"/>
      <c r="AA83" s="1"/>
      <c r="AB83" s="1"/>
    </row>
    <row r="84" spans="1:28" ht="12.75" hidden="1">
      <c r="A84" s="17"/>
      <c r="B84" s="13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"/>
      <c r="R84" s="97">
        <f t="shared" si="13"/>
      </c>
      <c r="S84" s="95"/>
      <c r="T84" s="176">
        <f t="shared" si="14"/>
      </c>
      <c r="U84" s="177">
        <f t="shared" si="15"/>
      </c>
      <c r="V84" s="194" t="str">
        <f t="shared" si="17"/>
        <v> </v>
      </c>
      <c r="W84" s="195" t="str">
        <f t="shared" si="18"/>
        <v> </v>
      </c>
      <c r="X84" s="180">
        <f t="shared" si="16"/>
      </c>
      <c r="Y84" s="16"/>
      <c r="Z84" s="1"/>
      <c r="AA84" s="1"/>
      <c r="AB84" s="1"/>
    </row>
    <row r="85" spans="1:28" ht="12.75" hidden="1">
      <c r="A85" s="17"/>
      <c r="B85" s="13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"/>
      <c r="R85" s="97">
        <f t="shared" si="13"/>
      </c>
      <c r="S85" s="95"/>
      <c r="T85" s="176">
        <f t="shared" si="14"/>
      </c>
      <c r="U85" s="177">
        <f t="shared" si="15"/>
      </c>
      <c r="V85" s="194" t="str">
        <f t="shared" si="17"/>
        <v> </v>
      </c>
      <c r="W85" s="195" t="str">
        <f t="shared" si="18"/>
        <v> </v>
      </c>
      <c r="X85" s="180">
        <f t="shared" si="16"/>
      </c>
      <c r="Y85" s="16"/>
      <c r="Z85" s="1"/>
      <c r="AA85" s="1"/>
      <c r="AB85" s="1"/>
    </row>
    <row r="86" spans="1:28" ht="12.75" hidden="1">
      <c r="A86" s="17"/>
      <c r="B86" s="13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"/>
      <c r="R86" s="97">
        <f t="shared" si="13"/>
      </c>
      <c r="S86" s="95"/>
      <c r="T86" s="176">
        <f t="shared" si="14"/>
      </c>
      <c r="U86" s="177">
        <f t="shared" si="15"/>
      </c>
      <c r="V86" s="194" t="str">
        <f t="shared" si="17"/>
        <v> </v>
      </c>
      <c r="W86" s="195" t="str">
        <f t="shared" si="18"/>
        <v> </v>
      </c>
      <c r="X86" s="180">
        <f t="shared" si="16"/>
      </c>
      <c r="Y86" s="16"/>
      <c r="Z86" s="1"/>
      <c r="AA86" s="1"/>
      <c r="AB86" s="1"/>
    </row>
    <row r="87" spans="1:28" ht="12.75" hidden="1">
      <c r="A87" s="17"/>
      <c r="B87" s="13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"/>
      <c r="R87" s="97">
        <f t="shared" si="13"/>
      </c>
      <c r="S87" s="95"/>
      <c r="T87" s="176">
        <f t="shared" si="14"/>
      </c>
      <c r="U87" s="177">
        <f t="shared" si="15"/>
      </c>
      <c r="V87" s="194" t="str">
        <f t="shared" si="17"/>
        <v> </v>
      </c>
      <c r="W87" s="195" t="str">
        <f t="shared" si="18"/>
        <v> </v>
      </c>
      <c r="X87" s="180">
        <f t="shared" si="16"/>
      </c>
      <c r="Y87" s="16"/>
      <c r="Z87" s="1"/>
      <c r="AA87" s="1"/>
      <c r="AB87" s="1"/>
    </row>
    <row r="88" spans="1:28" ht="12.75" hidden="1">
      <c r="A88" s="17"/>
      <c r="B88" s="13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"/>
      <c r="R88" s="97">
        <f t="shared" si="13"/>
      </c>
      <c r="S88" s="95"/>
      <c r="T88" s="176">
        <f t="shared" si="14"/>
      </c>
      <c r="U88" s="177">
        <f t="shared" si="15"/>
      </c>
      <c r="V88" s="194" t="str">
        <f t="shared" si="17"/>
        <v> </v>
      </c>
      <c r="W88" s="195" t="str">
        <f t="shared" si="18"/>
        <v> </v>
      </c>
      <c r="X88" s="180">
        <f t="shared" si="16"/>
      </c>
      <c r="Y88" s="16"/>
      <c r="Z88" s="1"/>
      <c r="AA88" s="1"/>
      <c r="AB88" s="1"/>
    </row>
    <row r="89" spans="1:28" ht="12.75" hidden="1">
      <c r="A89" s="17"/>
      <c r="B89" s="13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"/>
      <c r="R89" s="97">
        <f t="shared" si="13"/>
      </c>
      <c r="S89" s="95"/>
      <c r="T89" s="176">
        <f t="shared" si="14"/>
      </c>
      <c r="U89" s="177">
        <f t="shared" si="15"/>
      </c>
      <c r="V89" s="194" t="str">
        <f t="shared" si="17"/>
        <v> </v>
      </c>
      <c r="W89" s="195" t="str">
        <f t="shared" si="18"/>
        <v> </v>
      </c>
      <c r="X89" s="180">
        <f t="shared" si="16"/>
      </c>
      <c r="Y89" s="16"/>
      <c r="Z89" s="1"/>
      <c r="AA89" s="1"/>
      <c r="AB89" s="1"/>
    </row>
    <row r="90" spans="1:28" ht="12.75" hidden="1">
      <c r="A90" s="17"/>
      <c r="B90" s="13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"/>
      <c r="R90" s="97">
        <f t="shared" si="13"/>
      </c>
      <c r="S90" s="95"/>
      <c r="T90" s="176">
        <f t="shared" si="14"/>
      </c>
      <c r="U90" s="177">
        <f t="shared" si="15"/>
      </c>
      <c r="V90" s="194" t="str">
        <f t="shared" si="17"/>
        <v> </v>
      </c>
      <c r="W90" s="195" t="str">
        <f t="shared" si="18"/>
        <v> </v>
      </c>
      <c r="X90" s="180">
        <f t="shared" si="16"/>
      </c>
      <c r="Y90" s="16"/>
      <c r="Z90" s="1"/>
      <c r="AA90" s="1"/>
      <c r="AB90" s="1"/>
    </row>
    <row r="91" spans="1:28" ht="12.75" hidden="1">
      <c r="A91" s="17"/>
      <c r="B91" s="13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"/>
      <c r="R91" s="97">
        <f t="shared" si="13"/>
      </c>
      <c r="S91" s="95"/>
      <c r="T91" s="176">
        <f t="shared" si="14"/>
      </c>
      <c r="U91" s="177">
        <f t="shared" si="15"/>
      </c>
      <c r="V91" s="194" t="str">
        <f t="shared" si="17"/>
        <v> </v>
      </c>
      <c r="W91" s="195" t="str">
        <f t="shared" si="18"/>
        <v> </v>
      </c>
      <c r="X91" s="180">
        <f t="shared" si="16"/>
      </c>
      <c r="Y91" s="16"/>
      <c r="Z91" s="1"/>
      <c r="AA91" s="1"/>
      <c r="AB91" s="1"/>
    </row>
    <row r="92" spans="1:28" ht="12.75" hidden="1">
      <c r="A92" s="17"/>
      <c r="B92" s="13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"/>
      <c r="R92" s="97">
        <f t="shared" si="13"/>
      </c>
      <c r="S92" s="95"/>
      <c r="T92" s="176">
        <f t="shared" si="14"/>
      </c>
      <c r="U92" s="177">
        <f t="shared" si="15"/>
      </c>
      <c r="V92" s="194" t="str">
        <f t="shared" si="17"/>
        <v> </v>
      </c>
      <c r="W92" s="195" t="str">
        <f t="shared" si="18"/>
        <v> </v>
      </c>
      <c r="X92" s="180">
        <f t="shared" si="16"/>
      </c>
      <c r="Y92" s="16"/>
      <c r="Z92" s="1"/>
      <c r="AA92" s="1"/>
      <c r="AB92" s="1"/>
    </row>
    <row r="93" spans="1:28" ht="12.75" hidden="1">
      <c r="A93" s="17"/>
      <c r="B93" s="13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"/>
      <c r="R93" s="97">
        <f t="shared" si="13"/>
      </c>
      <c r="S93" s="95"/>
      <c r="T93" s="176">
        <f t="shared" si="14"/>
      </c>
      <c r="U93" s="177">
        <f t="shared" si="15"/>
      </c>
      <c r="V93" s="194" t="str">
        <f t="shared" si="17"/>
        <v> </v>
      </c>
      <c r="W93" s="195" t="str">
        <f t="shared" si="18"/>
        <v> </v>
      </c>
      <c r="X93" s="180">
        <f t="shared" si="16"/>
      </c>
      <c r="Y93" s="16"/>
      <c r="Z93" s="1"/>
      <c r="AA93" s="1"/>
      <c r="AB93" s="1"/>
    </row>
    <row r="94" spans="1:28" ht="13.5" hidden="1" thickBot="1">
      <c r="A94" s="17"/>
      <c r="B94" s="13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"/>
      <c r="R94" s="98">
        <f t="shared" si="13"/>
      </c>
      <c r="S94" s="95"/>
      <c r="T94" s="185">
        <f t="shared" si="14"/>
      </c>
      <c r="U94" s="186">
        <f t="shared" si="15"/>
      </c>
      <c r="V94" s="194" t="str">
        <f t="shared" si="17"/>
        <v> </v>
      </c>
      <c r="W94" s="195" t="str">
        <f t="shared" si="18"/>
        <v> </v>
      </c>
      <c r="X94" s="187">
        <f t="shared" si="16"/>
      </c>
      <c r="Y94" s="16"/>
      <c r="Z94" s="1"/>
      <c r="AA94" s="1"/>
      <c r="AB94" s="1"/>
    </row>
    <row r="95" spans="1:28" ht="13.5" thickBot="1">
      <c r="A95" s="1"/>
      <c r="B95" s="5"/>
      <c r="C95" s="7">
        <f>IF(SUM(C56:C94)=0,"",SUM(C56:C94))</f>
        <v>361</v>
      </c>
      <c r="D95" s="7">
        <f aca="true" t="shared" si="19" ref="D95:P95">IF(SUM(D56:D94)=0,"",SUM(D56:D94))</f>
        <v>403</v>
      </c>
      <c r="E95" s="130">
        <f>IF(SUM(E56:E94)=0,"",SUM(E56:E94))</f>
        <v>443</v>
      </c>
      <c r="F95" s="130">
        <f t="shared" si="19"/>
        <v>404</v>
      </c>
      <c r="G95" s="130">
        <f>IF(SUM(G56:G94)=0,"",SUM(G56:G94))</f>
        <v>434</v>
      </c>
      <c r="H95" s="130">
        <f>IF(SUM(H56:H94)=0,"",SUM(H56:H94))</f>
        <v>411</v>
      </c>
      <c r="I95" s="7">
        <f t="shared" si="19"/>
        <v>411</v>
      </c>
      <c r="J95" s="7">
        <f t="shared" si="19"/>
        <v>401</v>
      </c>
      <c r="K95" s="7">
        <f t="shared" si="19"/>
        <v>457</v>
      </c>
      <c r="L95" s="7">
        <f t="shared" si="19"/>
      </c>
      <c r="M95" s="130">
        <f t="shared" si="19"/>
      </c>
      <c r="N95" s="7">
        <f t="shared" si="19"/>
      </c>
      <c r="O95" s="7">
        <f t="shared" si="19"/>
      </c>
      <c r="P95" s="7">
        <f t="shared" si="19"/>
      </c>
      <c r="Q95" s="1"/>
      <c r="R95" s="20">
        <f>IF((COUNT(C95:P95))&lt;1,"",(AVERAGE(C95:P95)))</f>
        <v>413.8888888888889</v>
      </c>
      <c r="S95" s="21"/>
      <c r="T95" s="22">
        <f>IF(SUM(T56:T94)&lt;1,"",MAX(T56:T94))</f>
        <v>55</v>
      </c>
      <c r="U95" s="22">
        <f>IF(SUM(U56:U94)&lt;1,"",MAX(U56:U94))</f>
        <v>48</v>
      </c>
      <c r="V95" s="20">
        <f>IF(SUM(V56:V94)&lt;1,"",MAX(V56:V94))</f>
        <v>46.44444444444444</v>
      </c>
      <c r="W95" s="20">
        <f>IF(SUM(W56:W94)&lt;1,"",MAX(W56:W94))</f>
        <v>40.5</v>
      </c>
      <c r="X95" s="22">
        <f>IF((COUNT(C95:P95))&lt;1,"",+COUNT(C95:P95))</f>
        <v>9</v>
      </c>
      <c r="Y95" s="16"/>
      <c r="Z95" s="1"/>
      <c r="AA95" s="1"/>
      <c r="AB95" s="1"/>
    </row>
    <row r="96" spans="1:28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</row>
    <row r="97" spans="1:28" ht="12.75">
      <c r="A97" s="1" t="s">
        <v>62</v>
      </c>
      <c r="B97" s="1"/>
      <c r="C97" s="14">
        <f>'Team Phoenix'!C43</f>
        <v>368</v>
      </c>
      <c r="D97" s="14">
        <f>Nomads!D43</f>
        <v>397</v>
      </c>
      <c r="E97" s="14">
        <f>Kingfishers!D43</f>
        <v>430</v>
      </c>
      <c r="F97" s="14">
        <f>Trackers!F43</f>
        <v>401</v>
      </c>
      <c r="G97" s="14">
        <f>'Badsey Lads'!G43</f>
        <v>439</v>
      </c>
      <c r="H97" s="14">
        <f>'Wickhamford Sports'!H43</f>
        <v>401</v>
      </c>
      <c r="I97" s="14">
        <f>'Odds &amp; Sods'!I43</f>
        <v>360</v>
      </c>
      <c r="J97" s="14">
        <f>Rustlers!J43</f>
        <v>411</v>
      </c>
      <c r="K97" s="14">
        <f>Goodalls!K43</f>
        <v>418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Lost</v>
      </c>
      <c r="D99" s="108" t="str">
        <f aca="true" t="shared" si="20" ref="D99:M99">IF(ISNUMBER(D95),IF(ISNUMBER(D97),IF(D95&gt;D97,"Won",IF(D95=D97,"Draw","Lost")),"Error"),IF(ISNUMBER(D97),"Error",IF(D95="",IF(ISTEXT(D97),"",""),"Awarded Awy")))</f>
        <v>Won</v>
      </c>
      <c r="E99" s="108" t="str">
        <f t="shared" si="20"/>
        <v>Won</v>
      </c>
      <c r="F99" s="108" t="str">
        <f t="shared" si="20"/>
        <v>Won</v>
      </c>
      <c r="G99" s="108" t="str">
        <f t="shared" si="20"/>
        <v>Lost</v>
      </c>
      <c r="H99" s="108" t="str">
        <f t="shared" si="20"/>
        <v>Won</v>
      </c>
      <c r="I99" s="108" t="str">
        <f t="shared" si="20"/>
        <v>Won</v>
      </c>
      <c r="J99" s="108" t="str">
        <f t="shared" si="20"/>
        <v>Lost</v>
      </c>
      <c r="K99" s="108" t="str">
        <f t="shared" si="20"/>
        <v>Won</v>
      </c>
      <c r="L99" s="108">
        <f t="shared" si="20"/>
      </c>
      <c r="M99" s="108">
        <f t="shared" si="20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6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3</v>
      </c>
      <c r="X99" s="1"/>
      <c r="Y99" s="1"/>
      <c r="Z99" s="1"/>
      <c r="AA99" s="1"/>
      <c r="AB99" s="1"/>
    </row>
    <row r="100" spans="1:28" ht="12.75">
      <c r="A100" s="1" t="s">
        <v>64</v>
      </c>
      <c r="B100" s="1"/>
      <c r="C100" s="108">
        <v>2</v>
      </c>
      <c r="D100" s="108">
        <v>3</v>
      </c>
      <c r="E100" s="108">
        <v>4</v>
      </c>
      <c r="F100" s="108">
        <v>2</v>
      </c>
      <c r="G100" s="108">
        <v>3</v>
      </c>
      <c r="H100" s="108">
        <v>3</v>
      </c>
      <c r="I100" s="108">
        <v>6</v>
      </c>
      <c r="J100" s="108">
        <v>2</v>
      </c>
      <c r="K100" s="108">
        <v>6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31</v>
      </c>
      <c r="T100" s="1"/>
      <c r="U100" s="5"/>
      <c r="V100" s="1"/>
      <c r="W100" s="5"/>
      <c r="X100" s="1"/>
      <c r="Y100" s="1"/>
      <c r="Z100" s="1"/>
      <c r="AA100" s="1"/>
      <c r="AB100" s="1"/>
    </row>
    <row r="101" spans="1:28" ht="12.75">
      <c r="A101" s="1" t="s">
        <v>4</v>
      </c>
      <c r="B101" s="1"/>
      <c r="C101" s="108">
        <v>1</v>
      </c>
      <c r="D101" s="108"/>
      <c r="E101" s="108"/>
      <c r="F101" s="108"/>
      <c r="G101" s="108"/>
      <c r="H101" s="108">
        <v>1</v>
      </c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2</v>
      </c>
      <c r="T101" s="1" t="s">
        <v>8</v>
      </c>
      <c r="U101" s="5">
        <f>(COUNT(C97:P97)*6)-(S100+S101)</f>
        <v>21</v>
      </c>
      <c r="V101" s="1"/>
      <c r="W101" s="5"/>
      <c r="X101" s="1"/>
      <c r="Y101" s="1"/>
      <c r="Z101" s="1"/>
      <c r="AA101" s="1"/>
      <c r="AB101" s="1"/>
    </row>
    <row r="102" spans="1:28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</row>
    <row r="103" spans="1:28" ht="12.75">
      <c r="A103" s="1" t="s">
        <v>30</v>
      </c>
      <c r="B103" s="1"/>
      <c r="C103" s="108">
        <f aca="true" t="shared" si="21" ref="C103:P103">IF(C99="","",IF(C99="Awarded Hme",12,IF(C99="Awarded Awy",0,IF(C99="Won",6,IF(C99="Draw",3,0))+C100+(C101/2)-C102)))</f>
        <v>2.5</v>
      </c>
      <c r="D103" s="108">
        <f t="shared" si="21"/>
        <v>9</v>
      </c>
      <c r="E103" s="108">
        <f t="shared" si="21"/>
        <v>10</v>
      </c>
      <c r="F103" s="108">
        <f t="shared" si="21"/>
        <v>8</v>
      </c>
      <c r="G103" s="108">
        <f t="shared" si="21"/>
        <v>3</v>
      </c>
      <c r="H103" s="108">
        <f t="shared" si="21"/>
        <v>9.5</v>
      </c>
      <c r="I103" s="108">
        <f t="shared" si="21"/>
        <v>12</v>
      </c>
      <c r="J103" s="108">
        <f t="shared" si="21"/>
        <v>2</v>
      </c>
      <c r="K103" s="108">
        <f t="shared" si="21"/>
        <v>12</v>
      </c>
      <c r="L103" s="108">
        <f t="shared" si="21"/>
      </c>
      <c r="M103" s="108">
        <f t="shared" si="21"/>
      </c>
      <c r="N103" s="108">
        <f t="shared" si="21"/>
      </c>
      <c r="O103" s="108">
        <f t="shared" si="21"/>
      </c>
      <c r="P103" s="108">
        <f t="shared" si="21"/>
      </c>
      <c r="Q103" s="1"/>
      <c r="R103" s="1" t="s">
        <v>30</v>
      </c>
      <c r="S103" s="5">
        <f>SUM(C103:P103)</f>
        <v>68</v>
      </c>
      <c r="T103" s="1"/>
      <c r="U103" s="5"/>
      <c r="V103" s="1"/>
      <c r="W103" s="5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</row>
    <row r="106" spans="1:28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</row>
    <row r="108" spans="1:28" ht="13.5" thickBot="1">
      <c r="A108" s="1"/>
      <c r="B108" s="1"/>
      <c r="C108" s="1" t="s">
        <v>31</v>
      </c>
      <c r="D108" s="5">
        <f>S47+S99</f>
        <v>13</v>
      </c>
      <c r="E108" s="1" t="s">
        <v>19</v>
      </c>
      <c r="F108" s="5">
        <f>U47+U99</f>
        <v>0</v>
      </c>
      <c r="G108" s="1" t="s">
        <v>25</v>
      </c>
      <c r="H108" s="5">
        <f>W47+W99</f>
        <v>5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</row>
    <row r="109" spans="1:28" ht="13.5" thickBot="1">
      <c r="A109" s="1"/>
      <c r="B109" s="1"/>
      <c r="C109" s="1" t="s">
        <v>64</v>
      </c>
      <c r="D109" s="5">
        <f>S48+S100</f>
        <v>59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61</v>
      </c>
      <c r="U109" s="22">
        <f>IF(ISNUMBER(U43),MAX(U43,U95),IF(ISNUMBER(U95),MAX(U43,U95),""))</f>
        <v>48</v>
      </c>
      <c r="V109" s="20">
        <f>Z43</f>
        <v>44.214285714285715</v>
      </c>
      <c r="W109" s="20">
        <f>AA43</f>
        <v>41.46153846153846</v>
      </c>
      <c r="X109" s="1"/>
      <c r="Y109" s="1"/>
      <c r="Z109" s="1"/>
      <c r="AA109" s="1"/>
      <c r="AB109" s="1"/>
    </row>
    <row r="110" spans="1:28" ht="13.5" thickBot="1">
      <c r="A110" s="1"/>
      <c r="B110" s="1"/>
      <c r="C110" s="1" t="s">
        <v>4</v>
      </c>
      <c r="D110" s="5">
        <f>S49+S101</f>
        <v>5</v>
      </c>
      <c r="E110" s="1" t="s">
        <v>26</v>
      </c>
      <c r="F110" s="5">
        <f>U49+U101</f>
        <v>44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44.214285714285715</v>
      </c>
      <c r="X111" s="1"/>
      <c r="Y111" s="1"/>
      <c r="Z111" s="1"/>
      <c r="AA111" s="1"/>
      <c r="AB111" s="1"/>
    </row>
    <row r="112" spans="1:28" ht="12.75">
      <c r="A112" s="1"/>
      <c r="B112" s="1"/>
      <c r="C112" s="1" t="s">
        <v>30</v>
      </c>
      <c r="D112" s="5">
        <f>S51+S103</f>
        <v>139.5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4:B25 B56:B94">
    <cfRule type="cellIs" priority="4" dxfId="367" operator="equal" stopIfTrue="1">
      <formula>"F"</formula>
    </cfRule>
    <cfRule type="cellIs" priority="5" dxfId="368" operator="equal" stopIfTrue="1">
      <formula>"M"</formula>
    </cfRule>
  </conditionalFormatting>
  <conditionalFormatting sqref="O99:P99 C47:P47">
    <cfRule type="cellIs" priority="6" dxfId="13" operator="equal" stopIfTrue="1">
      <formula>"Won"</formula>
    </cfRule>
  </conditionalFormatting>
  <conditionalFormatting sqref="C99:N99">
    <cfRule type="cellIs" priority="3" dxfId="13" operator="equal" stopIfTrue="1">
      <formula>"Won"</formula>
    </cfRule>
  </conditionalFormatting>
  <conditionalFormatting sqref="V4:V42">
    <cfRule type="expression" priority="464" dxfId="7" stopIfTrue="1">
      <formula>$V4=MAX($V$4:$V$42)</formula>
    </cfRule>
  </conditionalFormatting>
  <conditionalFormatting sqref="W4:W42">
    <cfRule type="expression" priority="466" dxfId="6" stopIfTrue="1">
      <formula>$W4=MAX($W$4:$W$42)</formula>
    </cfRule>
  </conditionalFormatting>
  <conditionalFormatting sqref="Y4:Y42">
    <cfRule type="expression" priority="468" dxfId="23" stopIfTrue="1">
      <formula>$Y4=MAX($Y$4:$Y$42)</formula>
    </cfRule>
  </conditionalFormatting>
  <conditionalFormatting sqref="R4:S42 C4:P42">
    <cfRule type="cellIs" priority="471" dxfId="12" operator="lessThan" stopIfTrue="1">
      <formula>1</formula>
    </cfRule>
    <cfRule type="expression" priority="472" dxfId="6" stopIfTrue="1">
      <formula>IF($B4="F",(C4=MAX(C$4:C$42)))</formula>
    </cfRule>
    <cfRule type="expression" priority="473" dxfId="9" stopIfTrue="1">
      <formula>IF(OR($B4="M",$B4=""),(C4=MAX(C$4:C$42)))</formula>
    </cfRule>
  </conditionalFormatting>
  <conditionalFormatting sqref="Z4:Z42">
    <cfRule type="expression" priority="483" dxfId="10" stopIfTrue="1">
      <formula>$Z4=MAX($Z$4:$Z$42)</formula>
    </cfRule>
  </conditionalFormatting>
  <conditionalFormatting sqref="AA4:AA42">
    <cfRule type="expression" priority="485" dxfId="11" stopIfTrue="1">
      <formula>$AA4=MAX($AA$4:$AA$42)</formula>
    </cfRule>
  </conditionalFormatting>
  <conditionalFormatting sqref="V56:V94">
    <cfRule type="expression" priority="1184" dxfId="7" stopIfTrue="1">
      <formula>$V56=MAX($V$56:$V$94)</formula>
    </cfRule>
  </conditionalFormatting>
  <conditionalFormatting sqref="W56:W94">
    <cfRule type="expression" priority="1187" dxfId="6" stopIfTrue="1">
      <formula>$W56=MAX($W$56:$W$94)</formula>
    </cfRule>
  </conditionalFormatting>
  <conditionalFormatting sqref="R56:R94 C56:P94">
    <cfRule type="cellIs" priority="1190" dxfId="12" operator="lessThan" stopIfTrue="1">
      <formula>1</formula>
    </cfRule>
    <cfRule type="expression" priority="1191" dxfId="6" stopIfTrue="1">
      <formula>IF($B56="F",(C56=MAX(C$56:C$94)))</formula>
    </cfRule>
    <cfRule type="expression" priority="1192" dxfId="9" stopIfTrue="1">
      <formula>IF(OR($B56="M",$B56=""),(C56=MAX(C$56:C$94)))</formula>
    </cfRule>
  </conditionalFormatting>
  <conditionalFormatting sqref="T56:T94 T4:T42">
    <cfRule type="expression" priority="1214" dxfId="15" stopIfTrue="1">
      <formula>$T4=MAX($T$4:$T$42,$T$56:$T$94)</formula>
    </cfRule>
  </conditionalFormatting>
  <conditionalFormatting sqref="U56:U94 U4:U42">
    <cfRule type="expression" priority="1219" dxfId="11" stopIfTrue="1">
      <formula>$U4=MAX($U$4:$U$42,$U$56:$U$94)</formula>
    </cfRule>
  </conditionalFormatting>
  <conditionalFormatting sqref="A4:A42">
    <cfRule type="expression" priority="1224" dxfId="0" stopIfTrue="1">
      <formula>(OR($T4=MAX($T$4:$T$42,$T$56:$T$94),$U4=MAX($U$4:$U$42,$U$56:$U$94)))</formula>
    </cfRule>
    <cfRule type="expression" priority="1225" dxfId="0" stopIfTrue="1">
      <formula>(OR($V4=MAX($V$56:$V$94),$W4=MAX($W$56:$W$94)))</formula>
    </cfRule>
    <cfRule type="expression" priority="1226" dxfId="0" stopIfTrue="1">
      <formula>($Y4=MAX($Y$4:$Y$42))</formula>
    </cfRule>
  </conditionalFormatting>
  <conditionalFormatting sqref="A56:A94">
    <cfRule type="expression" priority="1230" dxfId="0" stopIfTrue="1">
      <formula>(OR($T56=MAX($T$4:$T$42,$T$56:$T$94),$U56=MAX($U$4:$U$42,$U$56:$U$94)))</formula>
    </cfRule>
    <cfRule type="expression" priority="1231" dxfId="0" stopIfTrue="1">
      <formula>(OR($V56=MAX($V$56:$V$94),$W56=MAX($W$56:$W$94)))</formula>
    </cfRule>
    <cfRule type="expression" priority="1232" dxfId="0" stopIfTrue="1">
      <formula>(#REF!=MAX($Y$4:$Y$42))</formula>
    </cfRule>
  </conditionalFormatting>
  <conditionalFormatting sqref="B26:B42">
    <cfRule type="cellIs" priority="1" dxfId="367" operator="equal" stopIfTrue="1">
      <formula>"F"</formula>
    </cfRule>
    <cfRule type="cellIs" priority="2" dxfId="368" operator="equal" stopIfTrue="1">
      <formula>"M"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5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A95:B103 B43:B53 C50:C53 C96 E50:E53 C46 D46 Q43:X48 F50:F53 E46:F46 G51:G53 D43:G44 H50:H53 H46:I46 I50:I53 D50:D53 J50:P53 C103:P103 C98 K46:P46 O47:P47 Q95:X103 Q49:T49 V49:X49 D96:P96 J43:L43 N43:P43 C44 N102:P102 Q50:X53 Q58:U67 E98:P98 H44:P44 Q4:R4 Q69:U75 Q27:Q30 Q18:Q25 Q76:U76 Q55 S55:X55 Q54 S54:X54 Q32:Q42 T4:U4 X4 X5 X6:X17 X18:X25 X32:X42 X27:X30 Q56:U56 X56 Q57:U57 X57 Q78:U94 X78:X94 X58:X67 X69:X75 X76 Q5:Q1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zoomScale="75" zoomScaleNormal="75" workbookViewId="0" topLeftCell="A1">
      <selection activeCell="B2" sqref="B2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3" width="11.75390625" style="0" customWidth="1"/>
    <col min="14" max="16" width="11.75390625" style="0" hidden="1" customWidth="1"/>
    <col min="17" max="17" width="2.125" style="0" customWidth="1"/>
    <col min="18" max="24" width="8.00390625" style="0" customWidth="1"/>
    <col min="25" max="25" width="8.00390625" style="0" hidden="1" customWidth="1"/>
    <col min="26" max="27" width="11.00390625" style="0" hidden="1" customWidth="1"/>
  </cols>
  <sheetData>
    <row r="1" spans="1:25" ht="17.25">
      <c r="A1" s="256" t="str">
        <f ca="1">+RIGHT(CELL("filename",A1),LEN(CELL("filename",A1))-FIND("]",CELL("filename",A1)))&amp;" Home"</f>
        <v>Donegalers Home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93"/>
    </row>
    <row r="2" spans="1:27" ht="13.5" thickBot="1">
      <c r="A2" s="116" t="s">
        <v>110</v>
      </c>
      <c r="B2" s="117" t="s">
        <v>79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9"/>
      <c r="O2" s="119"/>
      <c r="P2" s="119"/>
      <c r="Q2" s="1"/>
      <c r="R2" s="253" t="s">
        <v>2</v>
      </c>
      <c r="S2" s="254"/>
      <c r="T2" s="253" t="s">
        <v>33</v>
      </c>
      <c r="U2" s="254"/>
      <c r="V2" s="253" t="s">
        <v>2</v>
      </c>
      <c r="W2" s="254"/>
      <c r="X2" s="5" t="s">
        <v>36</v>
      </c>
      <c r="Y2" s="8" t="s">
        <v>38</v>
      </c>
      <c r="Z2" s="8" t="s">
        <v>38</v>
      </c>
      <c r="AA2" s="8" t="s">
        <v>38</v>
      </c>
    </row>
    <row r="3" spans="1:27" ht="13.5" thickBot="1">
      <c r="A3" s="109" t="str">
        <f ca="1">+RIGHT(CELL("filename",A1),LEN(CELL("filename",A1))-FIND("]",CELL("filename",A1)))</f>
        <v>Donegalers</v>
      </c>
      <c r="B3" s="6" t="s">
        <v>10</v>
      </c>
      <c r="C3" s="7" t="s">
        <v>127</v>
      </c>
      <c r="D3" s="7" t="s">
        <v>122</v>
      </c>
      <c r="E3" s="7" t="s">
        <v>121</v>
      </c>
      <c r="F3" s="7" t="s">
        <v>123</v>
      </c>
      <c r="G3" s="7" t="s">
        <v>126</v>
      </c>
      <c r="H3" s="7" t="s">
        <v>151</v>
      </c>
      <c r="I3" s="7" t="s">
        <v>124</v>
      </c>
      <c r="J3" s="7" t="s">
        <v>120</v>
      </c>
      <c r="K3" s="7" t="s">
        <v>150</v>
      </c>
      <c r="L3" s="7" t="s">
        <v>125</v>
      </c>
      <c r="M3" s="7" t="s">
        <v>128</v>
      </c>
      <c r="N3" s="7"/>
      <c r="O3" s="7"/>
      <c r="P3" s="7"/>
      <c r="Q3" s="1"/>
      <c r="R3" s="9" t="s">
        <v>48</v>
      </c>
      <c r="S3" s="10" t="s">
        <v>32</v>
      </c>
      <c r="T3" s="9" t="s">
        <v>34</v>
      </c>
      <c r="U3" s="10" t="s">
        <v>51</v>
      </c>
      <c r="V3" s="9" t="s">
        <v>34</v>
      </c>
      <c r="W3" s="11" t="s">
        <v>51</v>
      </c>
      <c r="X3" s="10" t="s">
        <v>37</v>
      </c>
      <c r="Y3" s="12" t="s">
        <v>32</v>
      </c>
      <c r="Z3" s="12" t="s">
        <v>59</v>
      </c>
      <c r="AA3" s="12" t="s">
        <v>65</v>
      </c>
    </row>
    <row r="4" spans="1:27" ht="12.75">
      <c r="A4" s="118" t="s">
        <v>137</v>
      </c>
      <c r="B4" s="110" t="s">
        <v>131</v>
      </c>
      <c r="C4" s="14"/>
      <c r="D4" s="14"/>
      <c r="E4" s="14"/>
      <c r="F4" s="14"/>
      <c r="G4" s="129"/>
      <c r="H4" s="14"/>
      <c r="I4" s="14"/>
      <c r="J4" s="14"/>
      <c r="K4" s="14"/>
      <c r="L4" s="14"/>
      <c r="M4" s="14"/>
      <c r="N4" s="14"/>
      <c r="O4" s="14"/>
      <c r="P4" s="14"/>
      <c r="Q4" s="1"/>
      <c r="R4" s="101">
        <f>IF((COUNT(C4:P4))&lt;1,"",(AVERAGE(C4:P4)))</f>
      </c>
      <c r="S4" s="39">
        <f aca="true" t="shared" si="0" ref="S4:S43">IF((COUNT(C4:P4,C57:P57))&lt;1,"",(AVERAGE(C4:P4,C57:P57)))</f>
      </c>
      <c r="T4" s="72">
        <f aca="true" t="shared" si="1" ref="T4:T43">IF((COUNT(C4:P4))&lt;1,"",IF(B4="F"," ",MAX(C4:P4)))</f>
      </c>
      <c r="U4" s="75">
        <f aca="true" t="shared" si="2" ref="U4:U43">IF((COUNT(C4:P4))&lt;1,"",IF(B4="F",MAX(C4:P4)," "))</f>
      </c>
      <c r="V4" s="84" t="str">
        <f aca="true" t="shared" si="3" ref="V4:V43">IF(B4="F"," ",IF(COUNTA(C4:P4)&gt;=8,R4," "))</f>
        <v> </v>
      </c>
      <c r="W4" s="69" t="str">
        <f aca="true" t="shared" si="4" ref="W4:W43">IF(B4="F",IF(COUNTA(C4:P4)&gt;=8,R4," ")," ")</f>
        <v> </v>
      </c>
      <c r="X4" s="78">
        <f aca="true" t="shared" si="5" ref="X4:X43">IF((COUNT(C4:P4))&lt;1,"",(COUNT(C4:P4)))</f>
      </c>
      <c r="Y4" s="81">
        <f>IF((COUNT(C4:P4,C58:P58))&lt;8,"",(AVERAGE(C4:P4,C58:P58)))</f>
      </c>
      <c r="Z4" s="87">
        <f aca="true" t="shared" si="6" ref="Z4:Z24">IF(B4="F","",Y4)</f>
      </c>
      <c r="AA4" s="88">
        <f aca="true" t="shared" si="7" ref="AA4:AA24">IF(B4="F",Y4,"")</f>
      </c>
    </row>
    <row r="5" spans="1:27" ht="12.75">
      <c r="A5" s="118" t="s">
        <v>114</v>
      </c>
      <c r="B5" s="110" t="s">
        <v>131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02">
        <f>IF((COUNT(C5:P5))&lt;1,"",(AVERAGE(C5:P5)))</f>
      </c>
      <c r="S5" s="39">
        <f t="shared" si="0"/>
      </c>
      <c r="T5" s="73">
        <f t="shared" si="1"/>
      </c>
      <c r="U5" s="76">
        <f t="shared" si="2"/>
      </c>
      <c r="V5" s="85" t="str">
        <f t="shared" si="3"/>
        <v> </v>
      </c>
      <c r="W5" s="70" t="str">
        <f t="shared" si="4"/>
        <v> </v>
      </c>
      <c r="X5" s="79">
        <f t="shared" si="5"/>
      </c>
      <c r="Y5" s="82">
        <f>IF((COUNT(C5:P5,C59:P59))&lt;8,"",(AVERAGE(C5:P5,C59:P59)))</f>
      </c>
      <c r="Z5" s="89">
        <f t="shared" si="6"/>
      </c>
      <c r="AA5" s="90">
        <f t="shared" si="7"/>
      </c>
    </row>
    <row r="6" spans="1:27" ht="12.75">
      <c r="A6" s="120" t="s">
        <v>134</v>
      </c>
      <c r="B6" s="127" t="s">
        <v>131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>IF((COUNT(C6:P6))&lt;1,"",(AVERAGE(C6:P6)))</f>
      </c>
      <c r="S6" s="39">
        <f t="shared" si="0"/>
      </c>
      <c r="T6" s="73">
        <f t="shared" si="1"/>
      </c>
      <c r="U6" s="76">
        <f t="shared" si="2"/>
      </c>
      <c r="V6" s="85" t="str">
        <f t="shared" si="3"/>
        <v> </v>
      </c>
      <c r="W6" s="70" t="str">
        <f t="shared" si="4"/>
        <v> </v>
      </c>
      <c r="X6" s="79">
        <f t="shared" si="5"/>
      </c>
      <c r="Y6" s="82">
        <f>IF((COUNT(C6:P6,C60:P60))&lt;8,"",(AVERAGE(C6:P6,C60:P60)))</f>
      </c>
      <c r="Z6" s="89">
        <f t="shared" si="6"/>
      </c>
      <c r="AA6" s="90">
        <f t="shared" si="7"/>
      </c>
    </row>
    <row r="7" spans="1:27" ht="12.75">
      <c r="A7" s="120" t="s">
        <v>136</v>
      </c>
      <c r="B7" s="127" t="s">
        <v>35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02">
        <f>IF((COUNT(C7:P7))&lt;1,"",(AVERAGE(C7:P7)))</f>
      </c>
      <c r="S7" s="39">
        <f t="shared" si="0"/>
      </c>
      <c r="T7" s="73">
        <f t="shared" si="1"/>
      </c>
      <c r="U7" s="76">
        <f t="shared" si="2"/>
      </c>
      <c r="V7" s="85" t="str">
        <f t="shared" si="3"/>
        <v> </v>
      </c>
      <c r="W7" s="70" t="str">
        <f t="shared" si="4"/>
        <v> </v>
      </c>
      <c r="X7" s="79">
        <f t="shared" si="5"/>
      </c>
      <c r="Y7" s="82">
        <f>IF((COUNT(C7:P7,C61:P61))&lt;8,"",(AVERAGE(C7:P7,C61:P61)))</f>
      </c>
      <c r="Z7" s="89">
        <f t="shared" si="6"/>
      </c>
      <c r="AA7" s="90">
        <f t="shared" si="7"/>
      </c>
    </row>
    <row r="8" spans="1:27" ht="12.75">
      <c r="A8" s="118" t="s">
        <v>132</v>
      </c>
      <c r="B8" s="110" t="s">
        <v>131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"/>
      <c r="R8" s="102"/>
      <c r="S8" s="39">
        <f t="shared" si="0"/>
      </c>
      <c r="T8" s="73">
        <f t="shared" si="1"/>
      </c>
      <c r="U8" s="76">
        <f t="shared" si="2"/>
      </c>
      <c r="V8" s="85" t="str">
        <f t="shared" si="3"/>
        <v> </v>
      </c>
      <c r="W8" s="70" t="str">
        <f t="shared" si="4"/>
        <v> </v>
      </c>
      <c r="X8" s="79">
        <f t="shared" si="5"/>
      </c>
      <c r="Y8" s="82">
        <f>IF((COUNT(C8:P8,C62:P62))&lt;8,"",(AVERAGE(C8:P8,C62:P62)))</f>
      </c>
      <c r="Z8" s="89">
        <f t="shared" si="6"/>
      </c>
      <c r="AA8" s="90">
        <f t="shared" si="7"/>
      </c>
    </row>
    <row r="9" spans="1:27" ht="12.75">
      <c r="A9" s="118" t="s">
        <v>135</v>
      </c>
      <c r="B9" s="110" t="s">
        <v>35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aca="true" t="shared" si="8" ref="R9:R44">IF((COUNT(C9:P9))&lt;1,"",(AVERAGE(C9:P9)))</f>
      </c>
      <c r="S9" s="39">
        <f t="shared" si="0"/>
      </c>
      <c r="T9" s="73">
        <f t="shared" si="1"/>
      </c>
      <c r="U9" s="76">
        <f t="shared" si="2"/>
      </c>
      <c r="V9" s="85" t="str">
        <f t="shared" si="3"/>
        <v> </v>
      </c>
      <c r="W9" s="70" t="str">
        <f t="shared" si="4"/>
        <v> </v>
      </c>
      <c r="X9" s="79">
        <f t="shared" si="5"/>
      </c>
      <c r="Y9" s="82">
        <f aca="true" t="shared" si="9" ref="Y9:Y25">IF((COUNT(C9:P9,C62:P62))&lt;8,"",(AVERAGE(C9:P9,C62:P62)))</f>
      </c>
      <c r="Z9" s="89">
        <f t="shared" si="6"/>
      </c>
      <c r="AA9" s="90">
        <f t="shared" si="7"/>
      </c>
    </row>
    <row r="10" spans="1:27" ht="12.75">
      <c r="A10" s="118" t="s">
        <v>133</v>
      </c>
      <c r="B10" s="110" t="s">
        <v>131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8"/>
      </c>
      <c r="S10" s="39">
        <f t="shared" si="0"/>
      </c>
      <c r="T10" s="73">
        <f t="shared" si="1"/>
      </c>
      <c r="U10" s="76">
        <f t="shared" si="2"/>
      </c>
      <c r="V10" s="85" t="str">
        <f t="shared" si="3"/>
        <v> </v>
      </c>
      <c r="W10" s="70" t="str">
        <f t="shared" si="4"/>
        <v> </v>
      </c>
      <c r="X10" s="79">
        <f t="shared" si="5"/>
      </c>
      <c r="Y10" s="82">
        <f t="shared" si="9"/>
      </c>
      <c r="Z10" s="89">
        <f t="shared" si="6"/>
      </c>
      <c r="AA10" s="90">
        <f t="shared" si="7"/>
      </c>
    </row>
    <row r="11" spans="1:27" ht="12.75">
      <c r="A11" s="118" t="s">
        <v>80</v>
      </c>
      <c r="B11" s="110" t="s">
        <v>131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  <c r="R11" s="102">
        <f t="shared" si="8"/>
      </c>
      <c r="S11" s="39">
        <f t="shared" si="0"/>
      </c>
      <c r="T11" s="73">
        <f t="shared" si="1"/>
      </c>
      <c r="U11" s="76">
        <f t="shared" si="2"/>
      </c>
      <c r="V11" s="85" t="str">
        <f t="shared" si="3"/>
        <v> </v>
      </c>
      <c r="W11" s="70" t="str">
        <f t="shared" si="4"/>
        <v> </v>
      </c>
      <c r="X11" s="79">
        <f t="shared" si="5"/>
      </c>
      <c r="Y11" s="82">
        <f t="shared" si="9"/>
      </c>
      <c r="Z11" s="89">
        <f t="shared" si="6"/>
      </c>
      <c r="AA11" s="90">
        <f t="shared" si="7"/>
      </c>
    </row>
    <row r="12" spans="1:27" ht="12.75">
      <c r="A12" s="118" t="s">
        <v>81</v>
      </c>
      <c r="B12" s="110" t="s">
        <v>131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8"/>
      </c>
      <c r="S12" s="39">
        <f t="shared" si="0"/>
      </c>
      <c r="T12" s="73">
        <f t="shared" si="1"/>
      </c>
      <c r="U12" s="76">
        <f t="shared" si="2"/>
      </c>
      <c r="V12" s="85" t="str">
        <f t="shared" si="3"/>
        <v> </v>
      </c>
      <c r="W12" s="70" t="str">
        <f t="shared" si="4"/>
        <v> </v>
      </c>
      <c r="X12" s="79">
        <f t="shared" si="5"/>
      </c>
      <c r="Y12" s="82">
        <f t="shared" si="9"/>
      </c>
      <c r="Z12" s="89">
        <f t="shared" si="6"/>
      </c>
      <c r="AA12" s="90">
        <f t="shared" si="7"/>
      </c>
    </row>
    <row r="13" spans="1:27" ht="12.75">
      <c r="A13" s="118" t="s">
        <v>82</v>
      </c>
      <c r="B13" s="110" t="s">
        <v>131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02">
        <f t="shared" si="8"/>
      </c>
      <c r="S13" s="39">
        <f t="shared" si="0"/>
      </c>
      <c r="T13" s="73">
        <f t="shared" si="1"/>
      </c>
      <c r="U13" s="76">
        <f t="shared" si="2"/>
      </c>
      <c r="V13" s="85" t="str">
        <f t="shared" si="3"/>
        <v> </v>
      </c>
      <c r="W13" s="70" t="str">
        <f t="shared" si="4"/>
        <v> </v>
      </c>
      <c r="X13" s="79">
        <f t="shared" si="5"/>
      </c>
      <c r="Y13" s="82">
        <f t="shared" si="9"/>
      </c>
      <c r="Z13" s="89">
        <f t="shared" si="6"/>
      </c>
      <c r="AA13" s="90">
        <f t="shared" si="7"/>
      </c>
    </row>
    <row r="14" spans="1:27" ht="12.75">
      <c r="A14" s="118" t="s">
        <v>83</v>
      </c>
      <c r="B14" s="110" t="s">
        <v>35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"/>
      <c r="R14" s="102">
        <f t="shared" si="8"/>
      </c>
      <c r="S14" s="39">
        <f t="shared" si="0"/>
      </c>
      <c r="T14" s="73">
        <f t="shared" si="1"/>
      </c>
      <c r="U14" s="76">
        <f t="shared" si="2"/>
      </c>
      <c r="V14" s="85" t="str">
        <f t="shared" si="3"/>
        <v> </v>
      </c>
      <c r="W14" s="70" t="str">
        <f t="shared" si="4"/>
        <v> </v>
      </c>
      <c r="X14" s="79">
        <f t="shared" si="5"/>
      </c>
      <c r="Y14" s="82">
        <f t="shared" si="9"/>
      </c>
      <c r="Z14" s="89">
        <f t="shared" si="6"/>
      </c>
      <c r="AA14" s="90">
        <f t="shared" si="7"/>
      </c>
    </row>
    <row r="15" spans="1:27" ht="12.75">
      <c r="A15" s="118" t="s">
        <v>138</v>
      </c>
      <c r="B15" s="110" t="s">
        <v>131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02">
        <f t="shared" si="8"/>
      </c>
      <c r="S15" s="39">
        <f t="shared" si="0"/>
      </c>
      <c r="T15" s="73">
        <f t="shared" si="1"/>
      </c>
      <c r="U15" s="76">
        <f t="shared" si="2"/>
      </c>
      <c r="V15" s="85" t="str">
        <f t="shared" si="3"/>
        <v> </v>
      </c>
      <c r="W15" s="70" t="str">
        <f t="shared" si="4"/>
        <v> </v>
      </c>
      <c r="X15" s="79">
        <f t="shared" si="5"/>
      </c>
      <c r="Y15" s="82">
        <f t="shared" si="9"/>
      </c>
      <c r="Z15" s="89">
        <f t="shared" si="6"/>
      </c>
      <c r="AA15" s="90">
        <f t="shared" si="7"/>
      </c>
    </row>
    <row r="16" spans="1:27" ht="12.75">
      <c r="A16" s="118" t="s">
        <v>84</v>
      </c>
      <c r="B16" s="110" t="s">
        <v>131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02">
        <f t="shared" si="8"/>
      </c>
      <c r="S16" s="39">
        <f t="shared" si="0"/>
      </c>
      <c r="T16" s="73">
        <f t="shared" si="1"/>
      </c>
      <c r="U16" s="76">
        <f t="shared" si="2"/>
      </c>
      <c r="V16" s="85" t="str">
        <f t="shared" si="3"/>
        <v> </v>
      </c>
      <c r="W16" s="70" t="str">
        <f t="shared" si="4"/>
        <v> </v>
      </c>
      <c r="X16" s="79">
        <f t="shared" si="5"/>
      </c>
      <c r="Y16" s="82">
        <f t="shared" si="9"/>
      </c>
      <c r="Z16" s="89">
        <f t="shared" si="6"/>
      </c>
      <c r="AA16" s="90">
        <f t="shared" si="7"/>
      </c>
    </row>
    <row r="17" spans="1:27" ht="12.75">
      <c r="A17" s="120" t="s">
        <v>153</v>
      </c>
      <c r="B17" s="127" t="s">
        <v>131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02">
        <f t="shared" si="8"/>
      </c>
      <c r="S17" s="39">
        <f t="shared" si="0"/>
      </c>
      <c r="T17" s="73">
        <f t="shared" si="1"/>
      </c>
      <c r="U17" s="76">
        <f t="shared" si="2"/>
      </c>
      <c r="V17" s="85" t="str">
        <f t="shared" si="3"/>
        <v> </v>
      </c>
      <c r="W17" s="70" t="str">
        <f t="shared" si="4"/>
        <v> </v>
      </c>
      <c r="X17" s="79">
        <f t="shared" si="5"/>
      </c>
      <c r="Y17" s="82">
        <f t="shared" si="9"/>
      </c>
      <c r="Z17" s="89">
        <f t="shared" si="6"/>
      </c>
      <c r="AA17" s="90">
        <f t="shared" si="7"/>
      </c>
    </row>
    <row r="18" spans="1:27" ht="12.75">
      <c r="A18" s="111" t="s">
        <v>85</v>
      </c>
      <c r="B18" s="110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02">
        <f t="shared" si="8"/>
      </c>
      <c r="S18" s="39">
        <f t="shared" si="0"/>
      </c>
      <c r="T18" s="73">
        <f t="shared" si="1"/>
      </c>
      <c r="U18" s="76">
        <f t="shared" si="2"/>
      </c>
      <c r="V18" s="85" t="str">
        <f t="shared" si="3"/>
        <v> </v>
      </c>
      <c r="W18" s="70" t="str">
        <f t="shared" si="4"/>
        <v> </v>
      </c>
      <c r="X18" s="79">
        <f t="shared" si="5"/>
      </c>
      <c r="Y18" s="82">
        <f t="shared" si="9"/>
      </c>
      <c r="Z18" s="89">
        <f t="shared" si="6"/>
      </c>
      <c r="AA18" s="90">
        <f t="shared" si="7"/>
      </c>
    </row>
    <row r="19" spans="1:27" ht="12.75">
      <c r="A19" s="111" t="s">
        <v>86</v>
      </c>
      <c r="B19" s="110" t="s">
        <v>131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02">
        <f t="shared" si="8"/>
      </c>
      <c r="S19" s="39">
        <f t="shared" si="0"/>
      </c>
      <c r="T19" s="73">
        <f t="shared" si="1"/>
      </c>
      <c r="U19" s="76">
        <f t="shared" si="2"/>
      </c>
      <c r="V19" s="85" t="str">
        <f t="shared" si="3"/>
        <v> </v>
      </c>
      <c r="W19" s="70" t="str">
        <f t="shared" si="4"/>
        <v> </v>
      </c>
      <c r="X19" s="79">
        <f t="shared" si="5"/>
      </c>
      <c r="Y19" s="82">
        <f t="shared" si="9"/>
      </c>
      <c r="Z19" s="89">
        <f t="shared" si="6"/>
      </c>
      <c r="AA19" s="90">
        <f t="shared" si="7"/>
      </c>
    </row>
    <row r="20" spans="1:27" ht="12.75">
      <c r="A20" s="120" t="s">
        <v>157</v>
      </c>
      <c r="B20" s="127" t="s">
        <v>131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02">
        <f t="shared" si="8"/>
      </c>
      <c r="S20" s="39">
        <f t="shared" si="0"/>
      </c>
      <c r="T20" s="73">
        <f t="shared" si="1"/>
      </c>
      <c r="U20" s="76">
        <f t="shared" si="2"/>
      </c>
      <c r="V20" s="85" t="str">
        <f t="shared" si="3"/>
        <v> </v>
      </c>
      <c r="W20" s="70" t="str">
        <f t="shared" si="4"/>
        <v> </v>
      </c>
      <c r="X20" s="79">
        <f t="shared" si="5"/>
      </c>
      <c r="Y20" s="82">
        <f t="shared" si="9"/>
      </c>
      <c r="Z20" s="89">
        <f t="shared" si="6"/>
      </c>
      <c r="AA20" s="90">
        <f t="shared" si="7"/>
      </c>
    </row>
    <row r="21" spans="1:27" ht="12.75">
      <c r="A21" s="111" t="s">
        <v>87</v>
      </c>
      <c r="B21" s="110" t="s">
        <v>131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8"/>
      </c>
      <c r="S21" s="39">
        <f t="shared" si="0"/>
      </c>
      <c r="T21" s="73">
        <f t="shared" si="1"/>
      </c>
      <c r="U21" s="76">
        <f t="shared" si="2"/>
      </c>
      <c r="V21" s="85" t="str">
        <f t="shared" si="3"/>
        <v> </v>
      </c>
      <c r="W21" s="70" t="str">
        <f t="shared" si="4"/>
        <v> </v>
      </c>
      <c r="X21" s="79">
        <f t="shared" si="5"/>
      </c>
      <c r="Y21" s="82">
        <f t="shared" si="9"/>
      </c>
      <c r="Z21" s="89">
        <f t="shared" si="6"/>
      </c>
      <c r="AA21" s="90">
        <f t="shared" si="7"/>
      </c>
    </row>
    <row r="22" spans="1:27" ht="12.75">
      <c r="A22" s="118" t="s">
        <v>89</v>
      </c>
      <c r="B22" s="110" t="s">
        <v>131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t="shared" si="8"/>
      </c>
      <c r="S22" s="39">
        <f t="shared" si="0"/>
      </c>
      <c r="T22" s="73">
        <f t="shared" si="1"/>
      </c>
      <c r="U22" s="76">
        <f t="shared" si="2"/>
      </c>
      <c r="V22" s="85" t="str">
        <f t="shared" si="3"/>
        <v> </v>
      </c>
      <c r="W22" s="70" t="str">
        <f t="shared" si="4"/>
        <v> </v>
      </c>
      <c r="X22" s="79">
        <f t="shared" si="5"/>
      </c>
      <c r="Y22" s="82">
        <f t="shared" si="9"/>
      </c>
      <c r="Z22" s="89">
        <f t="shared" si="6"/>
      </c>
      <c r="AA22" s="90">
        <f t="shared" si="7"/>
      </c>
    </row>
    <row r="23" spans="1:27" ht="12.75">
      <c r="A23" s="118" t="s">
        <v>88</v>
      </c>
      <c r="B23" s="110" t="s">
        <v>35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t="shared" si="8"/>
      </c>
      <c r="S23" s="39">
        <f t="shared" si="0"/>
      </c>
      <c r="T23" s="73">
        <f t="shared" si="1"/>
      </c>
      <c r="U23" s="76">
        <f t="shared" si="2"/>
      </c>
      <c r="V23" s="85" t="str">
        <f t="shared" si="3"/>
        <v> </v>
      </c>
      <c r="W23" s="70" t="str">
        <f t="shared" si="4"/>
        <v> </v>
      </c>
      <c r="X23" s="79">
        <f t="shared" si="5"/>
      </c>
      <c r="Y23" s="82">
        <f t="shared" si="9"/>
      </c>
      <c r="Z23" s="89">
        <f t="shared" si="6"/>
      </c>
      <c r="AA23" s="90">
        <f t="shared" si="7"/>
      </c>
    </row>
    <row r="24" spans="1:27" ht="12.75">
      <c r="A24" s="121" t="s">
        <v>108</v>
      </c>
      <c r="B24" s="122" t="s">
        <v>35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8"/>
      </c>
      <c r="S24" s="39">
        <f t="shared" si="0"/>
      </c>
      <c r="T24" s="73">
        <f t="shared" si="1"/>
      </c>
      <c r="U24" s="76">
        <f t="shared" si="2"/>
      </c>
      <c r="V24" s="85" t="str">
        <f t="shared" si="3"/>
        <v> </v>
      </c>
      <c r="W24" s="70" t="str">
        <f t="shared" si="4"/>
        <v> </v>
      </c>
      <c r="X24" s="79">
        <f t="shared" si="5"/>
      </c>
      <c r="Y24" s="82">
        <f t="shared" si="9"/>
      </c>
      <c r="Z24" s="89">
        <f t="shared" si="6"/>
      </c>
      <c r="AA24" s="90">
        <f t="shared" si="7"/>
      </c>
    </row>
    <row r="25" spans="1:27" ht="12.75">
      <c r="A25" s="17" t="s">
        <v>160</v>
      </c>
      <c r="B25" s="132" t="s">
        <v>131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02">
        <f t="shared" si="8"/>
      </c>
      <c r="S25" s="39">
        <f t="shared" si="0"/>
      </c>
      <c r="T25" s="73">
        <f t="shared" si="1"/>
      </c>
      <c r="U25" s="76">
        <f t="shared" si="2"/>
      </c>
      <c r="V25" s="85" t="str">
        <f t="shared" si="3"/>
        <v> </v>
      </c>
      <c r="W25" s="70" t="str">
        <f t="shared" si="4"/>
        <v> </v>
      </c>
      <c r="X25" s="79">
        <f t="shared" si="5"/>
      </c>
      <c r="Y25" s="82">
        <f t="shared" si="9"/>
      </c>
      <c r="Z25" s="89">
        <f>IF((COUNT(D25:Q25,D78:Q78))&lt;8,"",(AVERAGE(D25:Q25,D78:Q78)))</f>
      </c>
      <c r="AA25" s="90">
        <f>IF((COUNT(E25:R25,E78:R78))&lt;8,"",(AVERAGE(E25:R25,E78:R78)))</f>
      </c>
    </row>
    <row r="26" spans="1:27" ht="12.75">
      <c r="A26" s="121" t="s">
        <v>155</v>
      </c>
      <c r="B26" s="122" t="s">
        <v>131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02">
        <f t="shared" si="8"/>
      </c>
      <c r="S26" s="39">
        <f t="shared" si="0"/>
      </c>
      <c r="T26" s="73">
        <f t="shared" si="1"/>
      </c>
      <c r="U26" s="76">
        <f t="shared" si="2"/>
      </c>
      <c r="V26" s="85" t="str">
        <f t="shared" si="3"/>
        <v> </v>
      </c>
      <c r="W26" s="70" t="str">
        <f t="shared" si="4"/>
        <v> </v>
      </c>
      <c r="X26" s="79">
        <f t="shared" si="5"/>
      </c>
      <c r="Y26" s="82">
        <f aca="true" t="shared" si="10" ref="Y26:AA41">IF((COUNT(C26:P26,C79:P79))&lt;8,"",(AVERAGE(C26:P26,C79:P79)))</f>
      </c>
      <c r="Z26" s="82">
        <f t="shared" si="10"/>
      </c>
      <c r="AA26" s="82">
        <f t="shared" si="10"/>
      </c>
    </row>
    <row r="27" spans="1:27" ht="12.75">
      <c r="A27" s="121" t="s">
        <v>90</v>
      </c>
      <c r="B27" s="122" t="s">
        <v>131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02">
        <f t="shared" si="8"/>
      </c>
      <c r="S27" s="39">
        <f t="shared" si="0"/>
      </c>
      <c r="T27" s="73">
        <f t="shared" si="1"/>
      </c>
      <c r="U27" s="76">
        <f t="shared" si="2"/>
      </c>
      <c r="V27" s="85" t="str">
        <f t="shared" si="3"/>
        <v> </v>
      </c>
      <c r="W27" s="70" t="str">
        <f t="shared" si="4"/>
        <v> </v>
      </c>
      <c r="X27" s="79">
        <f t="shared" si="5"/>
      </c>
      <c r="Y27" s="82">
        <f t="shared" si="10"/>
      </c>
      <c r="Z27" s="82">
        <f t="shared" si="10"/>
      </c>
      <c r="AA27" s="82">
        <f t="shared" si="10"/>
      </c>
    </row>
    <row r="28" spans="1:27" ht="12.75">
      <c r="A28" s="17" t="s">
        <v>96</v>
      </c>
      <c r="B28" s="132" t="s">
        <v>131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8"/>
      </c>
      <c r="S28" s="39">
        <f t="shared" si="0"/>
      </c>
      <c r="T28" s="73">
        <f t="shared" si="1"/>
      </c>
      <c r="U28" s="76">
        <f t="shared" si="2"/>
      </c>
      <c r="V28" s="85" t="str">
        <f t="shared" si="3"/>
        <v> </v>
      </c>
      <c r="W28" s="70" t="str">
        <f t="shared" si="4"/>
        <v> </v>
      </c>
      <c r="X28" s="79">
        <f t="shared" si="5"/>
      </c>
      <c r="Y28" s="82">
        <f t="shared" si="10"/>
      </c>
      <c r="Z28" s="82">
        <f t="shared" si="10"/>
      </c>
      <c r="AA28" s="82">
        <f t="shared" si="10"/>
      </c>
    </row>
    <row r="29" spans="1:27" ht="12.75">
      <c r="A29" s="17" t="s">
        <v>91</v>
      </c>
      <c r="B29" s="132" t="s">
        <v>131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8"/>
      </c>
      <c r="S29" s="39">
        <f t="shared" si="0"/>
      </c>
      <c r="T29" s="73">
        <f t="shared" si="1"/>
      </c>
      <c r="U29" s="76">
        <f t="shared" si="2"/>
      </c>
      <c r="V29" s="85" t="str">
        <f t="shared" si="3"/>
        <v> </v>
      </c>
      <c r="W29" s="70" t="str">
        <f t="shared" si="4"/>
        <v> </v>
      </c>
      <c r="X29" s="79">
        <f t="shared" si="5"/>
      </c>
      <c r="Y29" s="82">
        <f t="shared" si="10"/>
      </c>
      <c r="Z29" s="82">
        <f t="shared" si="10"/>
      </c>
      <c r="AA29" s="82">
        <f t="shared" si="10"/>
      </c>
    </row>
    <row r="30" spans="1:27" ht="12.75">
      <c r="A30" s="17" t="s">
        <v>112</v>
      </c>
      <c r="B30" s="132" t="s">
        <v>131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8"/>
      </c>
      <c r="S30" s="39">
        <f t="shared" si="0"/>
      </c>
      <c r="T30" s="73">
        <f t="shared" si="1"/>
      </c>
      <c r="U30" s="76">
        <f t="shared" si="2"/>
      </c>
      <c r="V30" s="85" t="str">
        <f t="shared" si="3"/>
        <v> </v>
      </c>
      <c r="W30" s="70" t="str">
        <f t="shared" si="4"/>
        <v> </v>
      </c>
      <c r="X30" s="79">
        <f t="shared" si="5"/>
      </c>
      <c r="Y30" s="82">
        <f t="shared" si="10"/>
      </c>
      <c r="Z30" s="82">
        <f t="shared" si="10"/>
      </c>
      <c r="AA30" s="82">
        <f t="shared" si="10"/>
      </c>
    </row>
    <row r="31" spans="1:27" ht="12.75">
      <c r="A31" s="17" t="s">
        <v>92</v>
      </c>
      <c r="B31" s="132" t="s">
        <v>35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8"/>
      </c>
      <c r="S31" s="39">
        <f t="shared" si="0"/>
      </c>
      <c r="T31" s="73">
        <f t="shared" si="1"/>
      </c>
      <c r="U31" s="76">
        <f t="shared" si="2"/>
      </c>
      <c r="V31" s="85" t="str">
        <f t="shared" si="3"/>
        <v> </v>
      </c>
      <c r="W31" s="70" t="str">
        <f t="shared" si="4"/>
        <v> </v>
      </c>
      <c r="X31" s="79">
        <f t="shared" si="5"/>
      </c>
      <c r="Y31" s="82">
        <f t="shared" si="10"/>
      </c>
      <c r="Z31" s="82">
        <f t="shared" si="10"/>
      </c>
      <c r="AA31" s="82">
        <f t="shared" si="10"/>
      </c>
    </row>
    <row r="32" spans="1:27" ht="12.75">
      <c r="A32" s="17" t="s">
        <v>93</v>
      </c>
      <c r="B32" s="132" t="s">
        <v>131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8"/>
      </c>
      <c r="S32" s="39">
        <f t="shared" si="0"/>
      </c>
      <c r="T32" s="73">
        <f t="shared" si="1"/>
      </c>
      <c r="U32" s="76">
        <f t="shared" si="2"/>
      </c>
      <c r="V32" s="85" t="str">
        <f t="shared" si="3"/>
        <v> </v>
      </c>
      <c r="W32" s="70" t="str">
        <f t="shared" si="4"/>
        <v> </v>
      </c>
      <c r="X32" s="79">
        <f t="shared" si="5"/>
      </c>
      <c r="Y32" s="82">
        <f t="shared" si="10"/>
      </c>
      <c r="Z32" s="82">
        <f t="shared" si="10"/>
      </c>
      <c r="AA32" s="82">
        <f t="shared" si="10"/>
      </c>
    </row>
    <row r="33" spans="1:27" ht="13.5" thickBot="1">
      <c r="A33" s="17" t="s">
        <v>154</v>
      </c>
      <c r="B33" s="132" t="s">
        <v>131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8"/>
      </c>
      <c r="S33" s="39">
        <f t="shared" si="0"/>
      </c>
      <c r="T33" s="73">
        <f t="shared" si="1"/>
      </c>
      <c r="U33" s="76">
        <f t="shared" si="2"/>
      </c>
      <c r="V33" s="85" t="str">
        <f t="shared" si="3"/>
        <v> </v>
      </c>
      <c r="W33" s="70" t="str">
        <f t="shared" si="4"/>
        <v> </v>
      </c>
      <c r="X33" s="79">
        <f t="shared" si="5"/>
      </c>
      <c r="Y33" s="82">
        <f t="shared" si="10"/>
      </c>
      <c r="Z33" s="82">
        <f t="shared" si="10"/>
      </c>
      <c r="AA33" s="82">
        <f t="shared" si="10"/>
      </c>
    </row>
    <row r="34" spans="1:27" ht="12.75" hidden="1">
      <c r="A34" s="17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8"/>
      </c>
      <c r="S34" s="39">
        <f t="shared" si="0"/>
      </c>
      <c r="T34" s="73">
        <f t="shared" si="1"/>
      </c>
      <c r="U34" s="76">
        <f t="shared" si="2"/>
      </c>
      <c r="V34" s="85" t="str">
        <f t="shared" si="3"/>
        <v> </v>
      </c>
      <c r="W34" s="70" t="str">
        <f t="shared" si="4"/>
        <v> </v>
      </c>
      <c r="X34" s="79">
        <f t="shared" si="5"/>
      </c>
      <c r="Y34" s="82">
        <f t="shared" si="10"/>
      </c>
      <c r="Z34" s="82">
        <f t="shared" si="10"/>
      </c>
      <c r="AA34" s="82">
        <f t="shared" si="10"/>
      </c>
    </row>
    <row r="35" spans="1:27" ht="12.75" hidden="1">
      <c r="A35" s="1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8"/>
      </c>
      <c r="S35" s="39">
        <f t="shared" si="0"/>
      </c>
      <c r="T35" s="73">
        <f t="shared" si="1"/>
      </c>
      <c r="U35" s="76">
        <f t="shared" si="2"/>
      </c>
      <c r="V35" s="85" t="str">
        <f t="shared" si="3"/>
        <v> </v>
      </c>
      <c r="W35" s="70" t="str">
        <f t="shared" si="4"/>
        <v> </v>
      </c>
      <c r="X35" s="79">
        <f t="shared" si="5"/>
      </c>
      <c r="Y35" s="82">
        <f t="shared" si="10"/>
      </c>
      <c r="Z35" s="82">
        <f t="shared" si="10"/>
      </c>
      <c r="AA35" s="82">
        <f t="shared" si="10"/>
      </c>
    </row>
    <row r="36" spans="1:27" ht="12.75" hidden="1">
      <c r="A36" s="17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8"/>
      </c>
      <c r="S36" s="39">
        <f t="shared" si="0"/>
      </c>
      <c r="T36" s="73">
        <f t="shared" si="1"/>
      </c>
      <c r="U36" s="76">
        <f t="shared" si="2"/>
      </c>
      <c r="V36" s="85" t="str">
        <f t="shared" si="3"/>
        <v> </v>
      </c>
      <c r="W36" s="70" t="str">
        <f t="shared" si="4"/>
        <v> </v>
      </c>
      <c r="X36" s="79">
        <f t="shared" si="5"/>
      </c>
      <c r="Y36" s="82">
        <f t="shared" si="10"/>
      </c>
      <c r="Z36" s="82">
        <f t="shared" si="10"/>
      </c>
      <c r="AA36" s="82">
        <f t="shared" si="10"/>
      </c>
    </row>
    <row r="37" spans="1:27" ht="12.75" hidden="1">
      <c r="A37" s="17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8"/>
      </c>
      <c r="S37" s="39">
        <f t="shared" si="0"/>
      </c>
      <c r="T37" s="73">
        <f t="shared" si="1"/>
      </c>
      <c r="U37" s="76">
        <f t="shared" si="2"/>
      </c>
      <c r="V37" s="85" t="str">
        <f t="shared" si="3"/>
        <v> </v>
      </c>
      <c r="W37" s="70" t="str">
        <f t="shared" si="4"/>
        <v> </v>
      </c>
      <c r="X37" s="79">
        <f t="shared" si="5"/>
      </c>
      <c r="Y37" s="82">
        <f t="shared" si="10"/>
      </c>
      <c r="Z37" s="82">
        <f t="shared" si="10"/>
      </c>
      <c r="AA37" s="82">
        <f t="shared" si="10"/>
      </c>
    </row>
    <row r="38" spans="1:27" ht="12.75" hidden="1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8"/>
      </c>
      <c r="S38" s="39">
        <f t="shared" si="0"/>
      </c>
      <c r="T38" s="73">
        <f t="shared" si="1"/>
      </c>
      <c r="U38" s="76">
        <f t="shared" si="2"/>
      </c>
      <c r="V38" s="85" t="str">
        <f t="shared" si="3"/>
        <v> </v>
      </c>
      <c r="W38" s="70" t="str">
        <f t="shared" si="4"/>
        <v> </v>
      </c>
      <c r="X38" s="79">
        <f t="shared" si="5"/>
      </c>
      <c r="Y38" s="82">
        <f t="shared" si="10"/>
      </c>
      <c r="Z38" s="82">
        <f t="shared" si="10"/>
      </c>
      <c r="AA38" s="82">
        <f t="shared" si="10"/>
      </c>
    </row>
    <row r="39" spans="1:27" ht="12.75" hidden="1">
      <c r="A39" s="17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8"/>
      </c>
      <c r="S39" s="39">
        <f t="shared" si="0"/>
      </c>
      <c r="T39" s="73">
        <f t="shared" si="1"/>
      </c>
      <c r="U39" s="76">
        <f t="shared" si="2"/>
      </c>
      <c r="V39" s="85" t="str">
        <f t="shared" si="3"/>
        <v> </v>
      </c>
      <c r="W39" s="70" t="str">
        <f t="shared" si="4"/>
        <v> </v>
      </c>
      <c r="X39" s="79">
        <f t="shared" si="5"/>
      </c>
      <c r="Y39" s="82">
        <f t="shared" si="10"/>
      </c>
      <c r="Z39" s="82">
        <f t="shared" si="10"/>
      </c>
      <c r="AA39" s="82">
        <f t="shared" si="10"/>
      </c>
    </row>
    <row r="40" spans="1:27" ht="12.75" hidden="1">
      <c r="A40" s="17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8"/>
      </c>
      <c r="S40" s="39">
        <f t="shared" si="0"/>
      </c>
      <c r="T40" s="73">
        <f t="shared" si="1"/>
      </c>
      <c r="U40" s="76">
        <f t="shared" si="2"/>
      </c>
      <c r="V40" s="85" t="str">
        <f t="shared" si="3"/>
        <v> </v>
      </c>
      <c r="W40" s="70" t="str">
        <f t="shared" si="4"/>
        <v> </v>
      </c>
      <c r="X40" s="79">
        <f t="shared" si="5"/>
      </c>
      <c r="Y40" s="82">
        <f t="shared" si="10"/>
      </c>
      <c r="Z40" s="82">
        <f t="shared" si="10"/>
      </c>
      <c r="AA40" s="82">
        <f t="shared" si="10"/>
      </c>
    </row>
    <row r="41" spans="1:27" ht="12.75" hidden="1">
      <c r="A41" s="1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8"/>
      </c>
      <c r="S41" s="39">
        <f t="shared" si="0"/>
      </c>
      <c r="T41" s="73">
        <f t="shared" si="1"/>
      </c>
      <c r="U41" s="76">
        <f t="shared" si="2"/>
      </c>
      <c r="V41" s="85" t="str">
        <f t="shared" si="3"/>
        <v> </v>
      </c>
      <c r="W41" s="70" t="str">
        <f t="shared" si="4"/>
        <v> </v>
      </c>
      <c r="X41" s="79">
        <f t="shared" si="5"/>
      </c>
      <c r="Y41" s="82">
        <f t="shared" si="10"/>
      </c>
      <c r="Z41" s="82">
        <f t="shared" si="10"/>
      </c>
      <c r="AA41" s="82">
        <f t="shared" si="10"/>
      </c>
    </row>
    <row r="42" spans="1:27" ht="12.75" hidden="1">
      <c r="A42" s="17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2">
        <f t="shared" si="8"/>
      </c>
      <c r="S42" s="39">
        <f t="shared" si="0"/>
      </c>
      <c r="T42" s="73">
        <f t="shared" si="1"/>
      </c>
      <c r="U42" s="76">
        <f t="shared" si="2"/>
      </c>
      <c r="V42" s="85" t="str">
        <f t="shared" si="3"/>
        <v> </v>
      </c>
      <c r="W42" s="70" t="str">
        <f t="shared" si="4"/>
        <v> </v>
      </c>
      <c r="X42" s="79">
        <f t="shared" si="5"/>
      </c>
      <c r="Y42" s="82">
        <f aca="true" t="shared" si="11" ref="Y42:AA43">IF((COUNT(C42:P42,C95:P95))&lt;8,"",(AVERAGE(C42:P42,C95:P95)))</f>
      </c>
      <c r="Z42" s="82">
        <f t="shared" si="11"/>
      </c>
      <c r="AA42" s="82">
        <f t="shared" si="11"/>
      </c>
    </row>
    <row r="43" spans="1:27" ht="13.5" hidden="1" thickBot="1">
      <c r="A43" s="17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03">
        <f t="shared" si="8"/>
      </c>
      <c r="S43" s="39">
        <f t="shared" si="0"/>
      </c>
      <c r="T43" s="74">
        <f t="shared" si="1"/>
      </c>
      <c r="U43" s="77">
        <f t="shared" si="2"/>
      </c>
      <c r="V43" s="86" t="str">
        <f t="shared" si="3"/>
        <v> </v>
      </c>
      <c r="W43" s="71" t="str">
        <f t="shared" si="4"/>
        <v> </v>
      </c>
      <c r="X43" s="80">
        <f t="shared" si="5"/>
      </c>
      <c r="Y43" s="83">
        <f t="shared" si="11"/>
      </c>
      <c r="Z43" s="83">
        <f t="shared" si="11"/>
      </c>
      <c r="AA43" s="83">
        <f t="shared" si="11"/>
      </c>
    </row>
    <row r="44" spans="1:27" ht="13.5" thickBot="1">
      <c r="A44" s="1"/>
      <c r="B44" s="5"/>
      <c r="C44" s="7">
        <f aca="true" t="shared" si="12" ref="C44:P44">IF(SUM(C4:C43)=0,"",SUM(C4:C43))</f>
      </c>
      <c r="D44" s="7">
        <f t="shared" si="12"/>
      </c>
      <c r="E44" s="7">
        <f t="shared" si="12"/>
      </c>
      <c r="F44" s="7">
        <f t="shared" si="12"/>
      </c>
      <c r="G44" s="7">
        <f t="shared" si="12"/>
      </c>
      <c r="H44" s="7">
        <f t="shared" si="12"/>
      </c>
      <c r="I44" s="7">
        <f t="shared" si="12"/>
      </c>
      <c r="J44" s="7">
        <f t="shared" si="12"/>
      </c>
      <c r="K44" s="7">
        <f t="shared" si="12"/>
      </c>
      <c r="L44" s="7">
        <f t="shared" si="12"/>
      </c>
      <c r="M44" s="7">
        <f t="shared" si="12"/>
      </c>
      <c r="N44" s="7">
        <f t="shared" si="12"/>
      </c>
      <c r="O44" s="7">
        <f t="shared" si="12"/>
      </c>
      <c r="P44" s="7">
        <f t="shared" si="12"/>
      </c>
      <c r="Q44" s="1"/>
      <c r="R44" s="20">
        <f t="shared" si="8"/>
      </c>
      <c r="S44" s="20">
        <f>IF((COUNT(C44:P44,C97:P97))&lt;1,"",IF(COUNT(C97:P97)&lt;1,AVERAGE(C44:P44),IF(COUNT(C44:P44)&lt;1,AVERAGE(C97:P97),AVERAGE(C44:P44,C97:P97))))</f>
      </c>
      <c r="T44" s="22">
        <f>IF(SUM(T4:T43)&lt;1,"",MAX(T4:T43))</f>
      </c>
      <c r="U44" s="22">
        <f>IF(SUM(U4:U43)&lt;1,"",MAX(U4:U43))</f>
      </c>
      <c r="V44" s="20">
        <f>IF(SUM(V4:V43)&lt;1,"",(MAX(V4:V43)))</f>
      </c>
      <c r="W44" s="20">
        <f>IF(SUM(W4:W43)&lt;1,"",(MAX(W4:W43)))</f>
      </c>
      <c r="X44" s="79">
        <f>IF((COUNT(C44:P44))&lt;1,"",+COUNT(C44:P44))</f>
      </c>
      <c r="Y44" s="104">
        <f>IF(MAX(Y$4:Y$43)&lt;1,"",MAX(Y$4:Y$43))</f>
      </c>
      <c r="Z44" s="104">
        <f>IF(MAX(Z$4:Z$43)&lt;1,"",MAX(Z$4:Z$43))</f>
      </c>
      <c r="AA44" s="104">
        <f>IF(MAX(AA$4:AA$43)&lt;1,"",MAX(AA$4:AA$43))</f>
      </c>
    </row>
    <row r="45" spans="2:25" ht="12.75">
      <c r="B45" s="1"/>
      <c r="C45" s="5" t="s">
        <v>49</v>
      </c>
      <c r="D45" s="5" t="s">
        <v>18</v>
      </c>
      <c r="E45" s="5" t="s">
        <v>18</v>
      </c>
      <c r="F45" s="5" t="s">
        <v>18</v>
      </c>
      <c r="G45" s="5" t="s">
        <v>18</v>
      </c>
      <c r="H45" s="5" t="s">
        <v>18</v>
      </c>
      <c r="I45" s="5" t="s">
        <v>18</v>
      </c>
      <c r="J45" s="5" t="s">
        <v>18</v>
      </c>
      <c r="K45" s="5" t="s">
        <v>18</v>
      </c>
      <c r="L45" s="5" t="s">
        <v>18</v>
      </c>
      <c r="M45" s="5" t="s">
        <v>18</v>
      </c>
      <c r="N45" s="5" t="s">
        <v>18</v>
      </c>
      <c r="O45" s="5" t="s">
        <v>18</v>
      </c>
      <c r="P45" s="5" t="s">
        <v>18</v>
      </c>
      <c r="Q45" s="1"/>
      <c r="R45" s="1"/>
      <c r="S45" s="1"/>
      <c r="T45" s="1"/>
      <c r="U45" s="1"/>
      <c r="V45" s="250" t="s">
        <v>17</v>
      </c>
      <c r="W45" s="255"/>
      <c r="X45" s="1"/>
      <c r="Y45" s="1"/>
    </row>
    <row r="46" spans="1:25" ht="12.75">
      <c r="A46" s="1" t="s">
        <v>62</v>
      </c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23"/>
      <c r="O46" s="14"/>
      <c r="P46" s="14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25"/>
      <c r="K47" s="1"/>
      <c r="L47" s="1"/>
      <c r="M47" s="1"/>
      <c r="N47" s="1"/>
      <c r="O47" s="1"/>
      <c r="P47" s="1"/>
      <c r="Q47" s="1"/>
      <c r="R47" s="3" t="s">
        <v>13</v>
      </c>
      <c r="S47" s="4"/>
      <c r="T47" s="1"/>
      <c r="U47" s="1"/>
      <c r="V47" s="1"/>
      <c r="W47" s="1"/>
      <c r="X47" s="1"/>
      <c r="Y47" s="1"/>
    </row>
    <row r="48" spans="1:25" ht="12.75">
      <c r="A48" s="1" t="s">
        <v>63</v>
      </c>
      <c r="B48" s="1"/>
      <c r="C48" s="108">
        <f>IF(ISNUMBER(C44),IF(ISNUMBER(C46),IF(C44&gt;C46,"Won",IF(C44=C46,"Draw","Lost")),"Error"),IF(ISNUMBER(C46),"Error",IF(C44="",IF(ISTEXT(C46),"Awarded Hme",""),"Awarded Awy")))</f>
      </c>
      <c r="D48" s="108">
        <f aca="true" t="shared" si="13" ref="D48:P48">IF(ISNUMBER(D44),IF(ISNUMBER(D46),IF(D44&gt;D46,"Won",IF(D44=D46,"Draw","Lost")),"Error"),IF(ISNUMBER(D46),"Error",IF(D44="",IF(ISTEXT(D46),"Awarded Hme",""),"Awarded Awy")))</f>
      </c>
      <c r="E48" s="108">
        <f t="shared" si="13"/>
      </c>
      <c r="F48" s="108">
        <f t="shared" si="13"/>
      </c>
      <c r="G48" s="108">
        <f t="shared" si="13"/>
      </c>
      <c r="H48" s="108">
        <f t="shared" si="13"/>
      </c>
      <c r="I48" s="108">
        <f t="shared" si="13"/>
      </c>
      <c r="J48" s="108">
        <f t="shared" si="13"/>
      </c>
      <c r="K48" s="108">
        <f t="shared" si="13"/>
      </c>
      <c r="L48" s="108">
        <f t="shared" si="13"/>
      </c>
      <c r="M48" s="108">
        <f t="shared" si="13"/>
      </c>
      <c r="N48" s="108">
        <f t="shared" si="13"/>
      </c>
      <c r="O48" s="108">
        <f t="shared" si="13"/>
      </c>
      <c r="P48" s="108">
        <f t="shared" si="13"/>
      </c>
      <c r="Q48" s="1"/>
      <c r="R48" s="1" t="s">
        <v>31</v>
      </c>
      <c r="S48" s="5">
        <f>COUNTIF(C48:P48,"Won")</f>
        <v>0</v>
      </c>
      <c r="T48" s="1" t="s">
        <v>7</v>
      </c>
      <c r="U48" s="5">
        <f>COUNTIF(C48:P48,"Draw")</f>
        <v>0</v>
      </c>
      <c r="V48" s="1" t="s">
        <v>9</v>
      </c>
      <c r="W48" s="5">
        <f>COUNTIF(C48:P48,"Lost")</f>
        <v>0</v>
      </c>
      <c r="X48" s="1"/>
      <c r="Y48" s="1"/>
    </row>
    <row r="49" spans="1:25" ht="12.75">
      <c r="A49" s="1" t="s">
        <v>64</v>
      </c>
      <c r="B49" s="1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64</v>
      </c>
      <c r="S49" s="5">
        <f>SUM(C49:P49)</f>
        <v>0</v>
      </c>
      <c r="T49" s="1"/>
      <c r="U49" s="5"/>
      <c r="V49" s="1"/>
      <c r="W49" s="5"/>
      <c r="X49" s="1"/>
      <c r="Y49" s="1"/>
    </row>
    <row r="50" spans="1:25" ht="12.75">
      <c r="A50" s="1" t="s">
        <v>4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52</v>
      </c>
      <c r="S50" s="5">
        <f>SUM(C50:P50)</f>
        <v>0</v>
      </c>
      <c r="T50" s="1" t="s">
        <v>8</v>
      </c>
      <c r="U50" s="5">
        <f>(COUNT(C46:P46)*6)-(S49+S50)</f>
        <v>0</v>
      </c>
      <c r="V50" s="1"/>
      <c r="W50" s="5"/>
      <c r="X50" s="1"/>
      <c r="Y50" s="1"/>
    </row>
    <row r="51" spans="1:25" ht="12.75">
      <c r="A51" s="1" t="s">
        <v>29</v>
      </c>
      <c r="B51" s="1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"/>
      <c r="R51" s="1" t="s">
        <v>24</v>
      </c>
      <c r="S51" s="5">
        <f>SUM(C51:P51)</f>
        <v>0</v>
      </c>
      <c r="T51" s="1"/>
      <c r="U51" s="5"/>
      <c r="V51" s="1"/>
      <c r="W51" s="5"/>
      <c r="X51" s="1"/>
      <c r="Y51" s="1"/>
    </row>
    <row r="52" spans="1:25" ht="12.75">
      <c r="A52" s="1" t="s">
        <v>30</v>
      </c>
      <c r="B52" s="1"/>
      <c r="C52" s="108">
        <f>IF(C48="","",IF(C48="Awarded Hme",12,IF(C48="Awarded Awy",0,IF(C48="Won",6,IF(C48="Draw",3,0))+C49+(C50/2)-C51)))</f>
      </c>
      <c r="D52" s="108">
        <f>IF(D48="","",IF(D48="Awarded Hme",12,IF(D48="Awarded Awy",0,IF(D48="Won",6,IF(D48="Draw",3,0))+D49+(D50/2)-D51)))</f>
      </c>
      <c r="E52" s="108">
        <f aca="true" t="shared" si="14" ref="E52:P52">IF(E48="","",IF(E48="Awarded Hme",12,IF(E48="Awarded Awy",0,IF(E48="Won",6,IF(E48="Draw",3,0))+E49+(E50/2)-E51)))</f>
      </c>
      <c r="F52" s="108">
        <f t="shared" si="14"/>
      </c>
      <c r="G52" s="108">
        <f t="shared" si="14"/>
      </c>
      <c r="H52" s="108">
        <f t="shared" si="14"/>
      </c>
      <c r="I52" s="108">
        <f t="shared" si="14"/>
      </c>
      <c r="J52" s="108">
        <f t="shared" si="14"/>
      </c>
      <c r="K52" s="108">
        <f t="shared" si="14"/>
      </c>
      <c r="L52" s="108">
        <f t="shared" si="14"/>
      </c>
      <c r="M52" s="108">
        <f t="shared" si="14"/>
      </c>
      <c r="N52" s="108">
        <f t="shared" si="14"/>
      </c>
      <c r="O52" s="108">
        <f t="shared" si="14"/>
      </c>
      <c r="P52" s="108">
        <f t="shared" si="14"/>
      </c>
      <c r="Q52" s="1"/>
      <c r="R52" s="1" t="s">
        <v>30</v>
      </c>
      <c r="S52" s="5">
        <f>SUM(C52:P52)</f>
        <v>0</v>
      </c>
      <c r="T52" s="1"/>
      <c r="U52" s="5"/>
      <c r="V52" s="1"/>
      <c r="W52" s="5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25">
      <c r="A54" s="256" t="str">
        <f ca="1">+RIGHT(CELL("filename",A1),LEN(CELL("filename",A1))-FIND("]",CELL("filename",A1)))&amp;" Away"</f>
        <v>Donegalers Away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94"/>
    </row>
    <row r="55" spans="1:25" ht="13.5" thickBot="1">
      <c r="A55" s="116" t="s">
        <v>110</v>
      </c>
      <c r="B55" s="117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19"/>
      <c r="O55" s="119"/>
      <c r="P55" s="119"/>
      <c r="Q55" s="1"/>
      <c r="R55" s="8" t="s">
        <v>47</v>
      </c>
      <c r="S55" s="5"/>
      <c r="T55" s="253" t="s">
        <v>33</v>
      </c>
      <c r="U55" s="254"/>
      <c r="V55" s="253" t="s">
        <v>2</v>
      </c>
      <c r="W55" s="254"/>
      <c r="X55" s="8" t="s">
        <v>36</v>
      </c>
      <c r="Y55" s="16"/>
    </row>
    <row r="56" spans="1:25" ht="13.5" thickBot="1">
      <c r="A56" s="112" t="str">
        <f ca="1">+RIGHT(CELL("filename",A1),LEN(CELL("filename",A1))-FIND("]",CELL("filename",A1)))</f>
        <v>Donegalers</v>
      </c>
      <c r="B56" s="6" t="s">
        <v>10</v>
      </c>
      <c r="C56" s="7" t="s">
        <v>124</v>
      </c>
      <c r="D56" s="7" t="s">
        <v>120</v>
      </c>
      <c r="E56" s="7" t="s">
        <v>150</v>
      </c>
      <c r="F56" s="7" t="s">
        <v>125</v>
      </c>
      <c r="G56" s="7" t="s">
        <v>128</v>
      </c>
      <c r="H56" s="7" t="s">
        <v>127</v>
      </c>
      <c r="I56" s="7" t="s">
        <v>122</v>
      </c>
      <c r="J56" s="7" t="s">
        <v>121</v>
      </c>
      <c r="K56" s="7" t="s">
        <v>123</v>
      </c>
      <c r="L56" s="7" t="s">
        <v>126</v>
      </c>
      <c r="M56" s="131" t="s">
        <v>151</v>
      </c>
      <c r="N56" s="7"/>
      <c r="O56" s="7"/>
      <c r="P56" s="7"/>
      <c r="Q56" s="1"/>
      <c r="R56" s="12" t="s">
        <v>2</v>
      </c>
      <c r="S56" s="5"/>
      <c r="T56" s="9" t="s">
        <v>34</v>
      </c>
      <c r="U56" s="11" t="s">
        <v>51</v>
      </c>
      <c r="V56" s="9" t="s">
        <v>34</v>
      </c>
      <c r="W56" s="11" t="s">
        <v>51</v>
      </c>
      <c r="X56" s="12" t="s">
        <v>37</v>
      </c>
      <c r="Y56" s="16"/>
    </row>
    <row r="57" spans="1:25" ht="12.75">
      <c r="A57" s="118" t="s">
        <v>137</v>
      </c>
      <c r="B57" s="110" t="s">
        <v>131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4"/>
      <c r="O57" s="14"/>
      <c r="P57" s="100"/>
      <c r="Q57" s="99"/>
      <c r="R57" s="96">
        <f aca="true" t="shared" si="15" ref="R57:R97">IF((COUNT(C57:P57))&lt;1,"",(AVERAGE(C57:P57)))</f>
      </c>
      <c r="S57" s="18"/>
      <c r="T57" s="72">
        <f aca="true" t="shared" si="16" ref="T57:T96">IF((COUNT(C57:P57))&lt;1,"",IF(B57="F"," ",MAX(C57:P57)))</f>
      </c>
      <c r="U57" s="75">
        <f aca="true" t="shared" si="17" ref="U57:U96">IF((COUNT(C57:P57))&lt;1,"",IF(B57="F",MAX(C57:P57)," "))</f>
      </c>
      <c r="V57" s="87" t="str">
        <f aca="true" t="shared" si="18" ref="V57:V96">IF(B57="F"," ",IF(COUNTA(C57:P57)&gt;=8,R57," "))</f>
        <v> </v>
      </c>
      <c r="W57" s="88" t="str">
        <f aca="true" t="shared" si="19" ref="W57:W96">IF(B57="F",IF(COUNTA(C57:P57)&gt;=8,R57," ")," ")</f>
        <v> </v>
      </c>
      <c r="X57" s="78">
        <f aca="true" t="shared" si="20" ref="X57:X96">IF((COUNT(C57:P57))&lt;1,"",(COUNT(C57:P57)))</f>
      </c>
      <c r="Y57" s="19"/>
    </row>
    <row r="58" spans="1:25" ht="12.75">
      <c r="A58" s="118" t="s">
        <v>114</v>
      </c>
      <c r="B58" s="110" t="s">
        <v>131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15"/>
      </c>
      <c r="S58" s="95"/>
      <c r="T58" s="73">
        <f t="shared" si="16"/>
      </c>
      <c r="U58" s="76">
        <f t="shared" si="17"/>
      </c>
      <c r="V58" s="89" t="str">
        <f t="shared" si="18"/>
        <v> </v>
      </c>
      <c r="W58" s="90" t="str">
        <f t="shared" si="19"/>
        <v> </v>
      </c>
      <c r="X58" s="79">
        <f t="shared" si="20"/>
      </c>
      <c r="Y58" s="16"/>
    </row>
    <row r="59" spans="1:25" ht="12.75">
      <c r="A59" s="118" t="s">
        <v>134</v>
      </c>
      <c r="B59" s="110" t="s">
        <v>131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15"/>
      </c>
      <c r="S59" s="95"/>
      <c r="T59" s="73">
        <f t="shared" si="16"/>
      </c>
      <c r="U59" s="76">
        <f t="shared" si="17"/>
      </c>
      <c r="V59" s="89" t="str">
        <f t="shared" si="18"/>
        <v> </v>
      </c>
      <c r="W59" s="90" t="str">
        <f t="shared" si="19"/>
        <v> </v>
      </c>
      <c r="X59" s="79">
        <f t="shared" si="20"/>
      </c>
      <c r="Y59" s="16"/>
    </row>
    <row r="60" spans="1:25" ht="12.75">
      <c r="A60" s="118" t="s">
        <v>136</v>
      </c>
      <c r="B60" s="110" t="s">
        <v>35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15"/>
      </c>
      <c r="S60" s="95"/>
      <c r="T60" s="73">
        <f t="shared" si="16"/>
      </c>
      <c r="U60" s="76">
        <f t="shared" si="17"/>
      </c>
      <c r="V60" s="89" t="str">
        <f t="shared" si="18"/>
        <v> </v>
      </c>
      <c r="W60" s="90" t="str">
        <f t="shared" si="19"/>
        <v> </v>
      </c>
      <c r="X60" s="79">
        <f t="shared" si="20"/>
      </c>
      <c r="Y60" s="16"/>
    </row>
    <row r="61" spans="1:25" ht="12.75">
      <c r="A61" s="118" t="s">
        <v>132</v>
      </c>
      <c r="B61" s="110" t="s">
        <v>131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>
        <f t="shared" si="15"/>
      </c>
      <c r="S61" s="95"/>
      <c r="T61" s="73">
        <f t="shared" si="16"/>
      </c>
      <c r="U61" s="76">
        <f t="shared" si="17"/>
      </c>
      <c r="V61" s="89" t="str">
        <f t="shared" si="18"/>
        <v> </v>
      </c>
      <c r="W61" s="90" t="str">
        <f t="shared" si="19"/>
        <v> </v>
      </c>
      <c r="X61" s="79">
        <f t="shared" si="20"/>
      </c>
      <c r="Y61" s="16"/>
    </row>
    <row r="62" spans="1:25" ht="12.75">
      <c r="A62" s="118" t="s">
        <v>135</v>
      </c>
      <c r="B62" s="110" t="s">
        <v>35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15"/>
      </c>
      <c r="S62" s="95"/>
      <c r="T62" s="73">
        <f t="shared" si="16"/>
      </c>
      <c r="U62" s="76">
        <f t="shared" si="17"/>
      </c>
      <c r="V62" s="89" t="str">
        <f t="shared" si="18"/>
        <v> </v>
      </c>
      <c r="W62" s="90" t="str">
        <f t="shared" si="19"/>
        <v> </v>
      </c>
      <c r="X62" s="79">
        <f t="shared" si="20"/>
      </c>
      <c r="Y62" s="16"/>
    </row>
    <row r="63" spans="1:25" ht="12.75">
      <c r="A63" s="118" t="s">
        <v>133</v>
      </c>
      <c r="B63" s="110" t="s">
        <v>131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15"/>
      </c>
      <c r="S63" s="95"/>
      <c r="T63" s="73">
        <f t="shared" si="16"/>
      </c>
      <c r="U63" s="76">
        <f t="shared" si="17"/>
      </c>
      <c r="V63" s="89" t="str">
        <f t="shared" si="18"/>
        <v> </v>
      </c>
      <c r="W63" s="90" t="str">
        <f t="shared" si="19"/>
        <v> </v>
      </c>
      <c r="X63" s="79">
        <f t="shared" si="20"/>
      </c>
      <c r="Y63" s="16"/>
    </row>
    <row r="64" spans="1:25" ht="12.75">
      <c r="A64" s="118" t="s">
        <v>80</v>
      </c>
      <c r="B64" s="110" t="s">
        <v>131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5"/>
      </c>
      <c r="S64" s="95"/>
      <c r="T64" s="73">
        <f t="shared" si="16"/>
      </c>
      <c r="U64" s="76">
        <f t="shared" si="17"/>
      </c>
      <c r="V64" s="89" t="str">
        <f t="shared" si="18"/>
        <v> </v>
      </c>
      <c r="W64" s="90" t="str">
        <f t="shared" si="19"/>
        <v> </v>
      </c>
      <c r="X64" s="79">
        <f t="shared" si="20"/>
      </c>
      <c r="Y64" s="16"/>
    </row>
    <row r="65" spans="1:25" ht="12.75">
      <c r="A65" s="118" t="s">
        <v>81</v>
      </c>
      <c r="B65" s="110" t="s">
        <v>131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97">
        <f t="shared" si="15"/>
      </c>
      <c r="S65" s="95"/>
      <c r="T65" s="73">
        <f t="shared" si="16"/>
      </c>
      <c r="U65" s="76">
        <f t="shared" si="17"/>
      </c>
      <c r="V65" s="89" t="str">
        <f t="shared" si="18"/>
        <v> </v>
      </c>
      <c r="W65" s="90" t="str">
        <f t="shared" si="19"/>
        <v> </v>
      </c>
      <c r="X65" s="79">
        <f t="shared" si="20"/>
      </c>
      <c r="Y65" s="16"/>
    </row>
    <row r="66" spans="1:25" ht="12.75">
      <c r="A66" s="118" t="s">
        <v>82</v>
      </c>
      <c r="B66" s="110" t="s">
        <v>131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97">
        <f t="shared" si="15"/>
      </c>
      <c r="S66" s="95"/>
      <c r="T66" s="73">
        <f t="shared" si="16"/>
      </c>
      <c r="U66" s="76">
        <f t="shared" si="17"/>
      </c>
      <c r="V66" s="89" t="str">
        <f t="shared" si="18"/>
        <v> </v>
      </c>
      <c r="W66" s="90" t="str">
        <f t="shared" si="19"/>
        <v> </v>
      </c>
      <c r="X66" s="79">
        <f t="shared" si="20"/>
      </c>
      <c r="Y66" s="16"/>
    </row>
    <row r="67" spans="1:25" ht="12.75">
      <c r="A67" s="118" t="s">
        <v>83</v>
      </c>
      <c r="B67" s="110" t="s">
        <v>35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97">
        <f t="shared" si="15"/>
      </c>
      <c r="S67" s="95"/>
      <c r="T67" s="73">
        <f t="shared" si="16"/>
      </c>
      <c r="U67" s="76">
        <f t="shared" si="17"/>
      </c>
      <c r="V67" s="89" t="str">
        <f t="shared" si="18"/>
        <v> </v>
      </c>
      <c r="W67" s="90" t="str">
        <f t="shared" si="19"/>
        <v> </v>
      </c>
      <c r="X67" s="79">
        <f t="shared" si="20"/>
      </c>
      <c r="Y67" s="16"/>
    </row>
    <row r="68" spans="1:25" ht="12.75">
      <c r="A68" s="118" t="s">
        <v>138</v>
      </c>
      <c r="B68" s="110" t="s">
        <v>131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15"/>
      </c>
      <c r="S68" s="95"/>
      <c r="T68" s="73">
        <f t="shared" si="16"/>
      </c>
      <c r="U68" s="76">
        <f t="shared" si="17"/>
      </c>
      <c r="V68" s="89" t="str">
        <f t="shared" si="18"/>
        <v> </v>
      </c>
      <c r="W68" s="90" t="str">
        <f t="shared" si="19"/>
        <v> </v>
      </c>
      <c r="X68" s="79">
        <f t="shared" si="20"/>
      </c>
      <c r="Y68" s="16"/>
    </row>
    <row r="69" spans="1:25" ht="12.75">
      <c r="A69" s="118" t="s">
        <v>84</v>
      </c>
      <c r="B69" s="110" t="s">
        <v>131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97">
        <f t="shared" si="15"/>
      </c>
      <c r="S69" s="95"/>
      <c r="T69" s="73">
        <f t="shared" si="16"/>
      </c>
      <c r="U69" s="76">
        <f t="shared" si="17"/>
      </c>
      <c r="V69" s="89" t="str">
        <f t="shared" si="18"/>
        <v> </v>
      </c>
      <c r="W69" s="90" t="str">
        <f t="shared" si="19"/>
        <v> </v>
      </c>
      <c r="X69" s="79">
        <f t="shared" si="20"/>
      </c>
      <c r="Y69" s="16"/>
    </row>
    <row r="70" spans="1:25" ht="12.75">
      <c r="A70" s="118" t="s">
        <v>153</v>
      </c>
      <c r="B70" s="110" t="s">
        <v>131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97">
        <f t="shared" si="15"/>
      </c>
      <c r="S70" s="95"/>
      <c r="T70" s="73">
        <f t="shared" si="16"/>
      </c>
      <c r="U70" s="76">
        <f t="shared" si="17"/>
      </c>
      <c r="V70" s="89" t="str">
        <f t="shared" si="18"/>
        <v> </v>
      </c>
      <c r="W70" s="90" t="str">
        <f t="shared" si="19"/>
        <v> </v>
      </c>
      <c r="X70" s="79">
        <f t="shared" si="20"/>
      </c>
      <c r="Y70" s="16"/>
    </row>
    <row r="71" spans="1:25" ht="12.75">
      <c r="A71" s="118" t="s">
        <v>85</v>
      </c>
      <c r="B71" s="110" t="s">
        <v>35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97">
        <f t="shared" si="15"/>
      </c>
      <c r="S71" s="95"/>
      <c r="T71" s="73">
        <f t="shared" si="16"/>
      </c>
      <c r="U71" s="76">
        <f t="shared" si="17"/>
      </c>
      <c r="V71" s="89" t="str">
        <f t="shared" si="18"/>
        <v> </v>
      </c>
      <c r="W71" s="90" t="str">
        <f t="shared" si="19"/>
        <v> </v>
      </c>
      <c r="X71" s="79">
        <f t="shared" si="20"/>
      </c>
      <c r="Y71" s="16"/>
    </row>
    <row r="72" spans="1:25" ht="12.75">
      <c r="A72" s="118" t="s">
        <v>86</v>
      </c>
      <c r="B72" s="110" t="s">
        <v>131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5"/>
      </c>
      <c r="S72" s="95"/>
      <c r="T72" s="73">
        <f t="shared" si="16"/>
      </c>
      <c r="U72" s="76">
        <f t="shared" si="17"/>
      </c>
      <c r="V72" s="89" t="str">
        <f t="shared" si="18"/>
        <v> </v>
      </c>
      <c r="W72" s="90" t="str">
        <f t="shared" si="19"/>
        <v> </v>
      </c>
      <c r="X72" s="79">
        <f t="shared" si="20"/>
      </c>
      <c r="Y72" s="16"/>
    </row>
    <row r="73" spans="1:25" ht="12.75">
      <c r="A73" s="120" t="s">
        <v>158</v>
      </c>
      <c r="B73" s="127" t="s">
        <v>131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15"/>
      </c>
      <c r="S73" s="95"/>
      <c r="T73" s="73">
        <f t="shared" si="16"/>
      </c>
      <c r="U73" s="76">
        <f t="shared" si="17"/>
      </c>
      <c r="V73" s="89" t="str">
        <f t="shared" si="18"/>
        <v> </v>
      </c>
      <c r="W73" s="90" t="str">
        <f t="shared" si="19"/>
        <v> </v>
      </c>
      <c r="X73" s="79">
        <f t="shared" si="20"/>
      </c>
      <c r="Y73" s="16"/>
    </row>
    <row r="74" spans="1:25" ht="12.75">
      <c r="A74" s="118" t="s">
        <v>87</v>
      </c>
      <c r="B74" s="110" t="s">
        <v>131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97">
        <f t="shared" si="15"/>
      </c>
      <c r="S74" s="95"/>
      <c r="T74" s="73">
        <f t="shared" si="16"/>
      </c>
      <c r="U74" s="76">
        <f t="shared" si="17"/>
      </c>
      <c r="V74" s="89" t="str">
        <f t="shared" si="18"/>
        <v> </v>
      </c>
      <c r="W74" s="90" t="str">
        <f t="shared" si="19"/>
        <v> </v>
      </c>
      <c r="X74" s="79">
        <f t="shared" si="20"/>
      </c>
      <c r="Y74" s="16"/>
    </row>
    <row r="75" spans="1:25" ht="12.75">
      <c r="A75" s="111" t="s">
        <v>89</v>
      </c>
      <c r="B75" s="110" t="s">
        <v>131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15"/>
      </c>
      <c r="S75" s="95"/>
      <c r="T75" s="73">
        <f t="shared" si="16"/>
      </c>
      <c r="U75" s="76">
        <f t="shared" si="17"/>
      </c>
      <c r="V75" s="89" t="str">
        <f t="shared" si="18"/>
        <v> </v>
      </c>
      <c r="W75" s="90" t="str">
        <f t="shared" si="19"/>
        <v> </v>
      </c>
      <c r="X75" s="79">
        <f t="shared" si="20"/>
      </c>
      <c r="Y75" s="16"/>
    </row>
    <row r="76" spans="1:25" ht="12.75">
      <c r="A76" s="111" t="s">
        <v>88</v>
      </c>
      <c r="B76" s="110" t="s">
        <v>35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15"/>
      </c>
      <c r="S76" s="95"/>
      <c r="T76" s="73">
        <f t="shared" si="16"/>
      </c>
      <c r="U76" s="76">
        <f t="shared" si="17"/>
      </c>
      <c r="V76" s="89" t="str">
        <f t="shared" si="18"/>
        <v> </v>
      </c>
      <c r="W76" s="90" t="str">
        <f t="shared" si="19"/>
        <v> </v>
      </c>
      <c r="X76" s="79">
        <f t="shared" si="20"/>
      </c>
      <c r="Y76" s="16"/>
    </row>
    <row r="77" spans="1:25" ht="12.75">
      <c r="A77" s="133" t="s">
        <v>108</v>
      </c>
      <c r="B77" s="122" t="s">
        <v>35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15"/>
      </c>
      <c r="S77" s="95"/>
      <c r="T77" s="73">
        <f t="shared" si="16"/>
      </c>
      <c r="U77" s="76">
        <f t="shared" si="17"/>
      </c>
      <c r="V77" s="89" t="str">
        <f t="shared" si="18"/>
        <v> </v>
      </c>
      <c r="W77" s="90" t="str">
        <f t="shared" si="19"/>
        <v> </v>
      </c>
      <c r="X77" s="79">
        <f t="shared" si="20"/>
      </c>
      <c r="Y77" s="16"/>
    </row>
    <row r="78" spans="1:25" ht="12.75">
      <c r="A78" s="17" t="s">
        <v>160</v>
      </c>
      <c r="B78" s="132" t="s">
        <v>131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15"/>
      </c>
      <c r="S78" s="95"/>
      <c r="T78" s="73">
        <f t="shared" si="16"/>
      </c>
      <c r="U78" s="76">
        <f t="shared" si="17"/>
      </c>
      <c r="V78" s="89" t="str">
        <f t="shared" si="18"/>
        <v> </v>
      </c>
      <c r="W78" s="90" t="str">
        <f t="shared" si="19"/>
        <v> </v>
      </c>
      <c r="X78" s="79">
        <f t="shared" si="20"/>
      </c>
      <c r="Y78" s="16"/>
    </row>
    <row r="79" spans="1:25" ht="12.75">
      <c r="A79" s="17" t="s">
        <v>155</v>
      </c>
      <c r="B79" s="132" t="s">
        <v>131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15"/>
      </c>
      <c r="S79" s="95"/>
      <c r="T79" s="73">
        <f t="shared" si="16"/>
      </c>
      <c r="U79" s="76">
        <f t="shared" si="17"/>
      </c>
      <c r="V79" s="89" t="str">
        <f t="shared" si="18"/>
        <v> </v>
      </c>
      <c r="W79" s="90" t="str">
        <f t="shared" si="19"/>
        <v> </v>
      </c>
      <c r="X79" s="79">
        <f t="shared" si="20"/>
      </c>
      <c r="Y79" s="16"/>
    </row>
    <row r="80" spans="1:25" ht="12.75">
      <c r="A80" s="17" t="s">
        <v>90</v>
      </c>
      <c r="B80" s="132" t="s">
        <v>131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15"/>
      </c>
      <c r="S80" s="95"/>
      <c r="T80" s="73">
        <f t="shared" si="16"/>
      </c>
      <c r="U80" s="76">
        <f t="shared" si="17"/>
      </c>
      <c r="V80" s="89" t="str">
        <f t="shared" si="18"/>
        <v> </v>
      </c>
      <c r="W80" s="90" t="str">
        <f t="shared" si="19"/>
        <v> </v>
      </c>
      <c r="X80" s="79">
        <f t="shared" si="20"/>
      </c>
      <c r="Y80" s="16"/>
    </row>
    <row r="81" spans="1:25" ht="12.75">
      <c r="A81" s="17" t="s">
        <v>96</v>
      </c>
      <c r="B81" s="132" t="s">
        <v>131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5"/>
      </c>
      <c r="S81" s="95"/>
      <c r="T81" s="73">
        <f t="shared" si="16"/>
      </c>
      <c r="U81" s="76">
        <f t="shared" si="17"/>
      </c>
      <c r="V81" s="89" t="str">
        <f t="shared" si="18"/>
        <v> </v>
      </c>
      <c r="W81" s="90" t="str">
        <f t="shared" si="19"/>
        <v> </v>
      </c>
      <c r="X81" s="79">
        <f t="shared" si="20"/>
      </c>
      <c r="Y81" s="16"/>
    </row>
    <row r="82" spans="1:25" ht="12.75">
      <c r="A82" s="17" t="s">
        <v>91</v>
      </c>
      <c r="B82" s="132" t="s">
        <v>131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5"/>
      </c>
      <c r="S82" s="95"/>
      <c r="T82" s="73">
        <f t="shared" si="16"/>
      </c>
      <c r="U82" s="76">
        <f t="shared" si="17"/>
      </c>
      <c r="V82" s="89" t="str">
        <f t="shared" si="18"/>
        <v> </v>
      </c>
      <c r="W82" s="90" t="str">
        <f t="shared" si="19"/>
        <v> </v>
      </c>
      <c r="X82" s="79">
        <f t="shared" si="20"/>
      </c>
      <c r="Y82" s="16"/>
    </row>
    <row r="83" spans="1:25" ht="12.75">
      <c r="A83" s="17" t="s">
        <v>112</v>
      </c>
      <c r="B83" s="132" t="s">
        <v>131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5"/>
      </c>
      <c r="S83" s="95"/>
      <c r="T83" s="73">
        <f t="shared" si="16"/>
      </c>
      <c r="U83" s="76">
        <f t="shared" si="17"/>
      </c>
      <c r="V83" s="89" t="str">
        <f t="shared" si="18"/>
        <v> </v>
      </c>
      <c r="W83" s="90" t="str">
        <f t="shared" si="19"/>
        <v> </v>
      </c>
      <c r="X83" s="79">
        <f t="shared" si="20"/>
      </c>
      <c r="Y83" s="16"/>
    </row>
    <row r="84" spans="1:25" ht="12.75">
      <c r="A84" s="17" t="s">
        <v>92</v>
      </c>
      <c r="B84" s="132" t="s">
        <v>35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5"/>
      </c>
      <c r="S84" s="95"/>
      <c r="T84" s="73">
        <f t="shared" si="16"/>
      </c>
      <c r="U84" s="76">
        <f t="shared" si="17"/>
      </c>
      <c r="V84" s="89" t="str">
        <f t="shared" si="18"/>
        <v> </v>
      </c>
      <c r="W84" s="90" t="str">
        <f t="shared" si="19"/>
        <v> </v>
      </c>
      <c r="X84" s="79">
        <f t="shared" si="20"/>
      </c>
      <c r="Y84" s="16"/>
    </row>
    <row r="85" spans="1:25" ht="12.75">
      <c r="A85" s="17" t="s">
        <v>93</v>
      </c>
      <c r="B85" s="132" t="s">
        <v>131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5"/>
      </c>
      <c r="S85" s="95"/>
      <c r="T85" s="73">
        <f t="shared" si="16"/>
      </c>
      <c r="U85" s="76">
        <f t="shared" si="17"/>
      </c>
      <c r="V85" s="89" t="str">
        <f t="shared" si="18"/>
        <v> </v>
      </c>
      <c r="W85" s="90" t="str">
        <f t="shared" si="19"/>
        <v> </v>
      </c>
      <c r="X85" s="79">
        <f t="shared" si="20"/>
      </c>
      <c r="Y85" s="16"/>
    </row>
    <row r="86" spans="1:25" ht="13.5" thickBot="1">
      <c r="A86" s="17" t="s">
        <v>154</v>
      </c>
      <c r="B86" s="132" t="s">
        <v>131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5"/>
      </c>
      <c r="S86" s="95"/>
      <c r="T86" s="73">
        <f t="shared" si="16"/>
      </c>
      <c r="U86" s="76">
        <f t="shared" si="17"/>
      </c>
      <c r="V86" s="89" t="str">
        <f t="shared" si="18"/>
        <v> </v>
      </c>
      <c r="W86" s="90" t="str">
        <f t="shared" si="19"/>
        <v> </v>
      </c>
      <c r="X86" s="79">
        <f t="shared" si="20"/>
      </c>
      <c r="Y86" s="16"/>
    </row>
    <row r="87" spans="1:25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5"/>
      </c>
      <c r="S87" s="95"/>
      <c r="T87" s="73">
        <f t="shared" si="16"/>
      </c>
      <c r="U87" s="76">
        <f t="shared" si="17"/>
      </c>
      <c r="V87" s="89" t="str">
        <f t="shared" si="18"/>
        <v> </v>
      </c>
      <c r="W87" s="90" t="str">
        <f t="shared" si="19"/>
        <v> </v>
      </c>
      <c r="X87" s="79">
        <f t="shared" si="20"/>
      </c>
      <c r="Y87" s="16"/>
    </row>
    <row r="88" spans="1:25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5"/>
      </c>
      <c r="S88" s="95"/>
      <c r="T88" s="73">
        <f t="shared" si="16"/>
      </c>
      <c r="U88" s="76">
        <f t="shared" si="17"/>
      </c>
      <c r="V88" s="89" t="str">
        <f t="shared" si="18"/>
        <v> </v>
      </c>
      <c r="W88" s="90" t="str">
        <f t="shared" si="19"/>
        <v> </v>
      </c>
      <c r="X88" s="79">
        <f t="shared" si="20"/>
      </c>
      <c r="Y88" s="16"/>
    </row>
    <row r="89" spans="1:25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5"/>
      </c>
      <c r="S89" s="95"/>
      <c r="T89" s="73">
        <f t="shared" si="16"/>
      </c>
      <c r="U89" s="76">
        <f t="shared" si="17"/>
      </c>
      <c r="V89" s="89" t="str">
        <f t="shared" si="18"/>
        <v> </v>
      </c>
      <c r="W89" s="90" t="str">
        <f t="shared" si="19"/>
        <v> </v>
      </c>
      <c r="X89" s="79">
        <f t="shared" si="20"/>
      </c>
      <c r="Y89" s="16"/>
    </row>
    <row r="90" spans="1:25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5"/>
      </c>
      <c r="S90" s="95"/>
      <c r="T90" s="73">
        <f t="shared" si="16"/>
      </c>
      <c r="U90" s="76">
        <f t="shared" si="17"/>
      </c>
      <c r="V90" s="89" t="str">
        <f t="shared" si="18"/>
        <v> </v>
      </c>
      <c r="W90" s="90" t="str">
        <f t="shared" si="19"/>
        <v> </v>
      </c>
      <c r="X90" s="79">
        <f t="shared" si="20"/>
      </c>
      <c r="Y90" s="16"/>
    </row>
    <row r="91" spans="1:25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5"/>
      </c>
      <c r="S91" s="95"/>
      <c r="T91" s="73">
        <f t="shared" si="16"/>
      </c>
      <c r="U91" s="76">
        <f t="shared" si="17"/>
      </c>
      <c r="V91" s="89" t="str">
        <f t="shared" si="18"/>
        <v> </v>
      </c>
      <c r="W91" s="90" t="str">
        <f t="shared" si="19"/>
        <v> </v>
      </c>
      <c r="X91" s="79">
        <f t="shared" si="20"/>
      </c>
      <c r="Y91" s="16"/>
    </row>
    <row r="92" spans="1:25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5"/>
      </c>
      <c r="S92" s="95"/>
      <c r="T92" s="73">
        <f t="shared" si="16"/>
      </c>
      <c r="U92" s="76">
        <f t="shared" si="17"/>
      </c>
      <c r="V92" s="89" t="str">
        <f t="shared" si="18"/>
        <v> </v>
      </c>
      <c r="W92" s="90" t="str">
        <f t="shared" si="19"/>
        <v> </v>
      </c>
      <c r="X92" s="79">
        <f t="shared" si="20"/>
      </c>
      <c r="Y92" s="16"/>
    </row>
    <row r="93" spans="1:25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5"/>
      </c>
      <c r="S93" s="95"/>
      <c r="T93" s="73">
        <f t="shared" si="16"/>
      </c>
      <c r="U93" s="76">
        <f t="shared" si="17"/>
      </c>
      <c r="V93" s="89" t="str">
        <f t="shared" si="18"/>
        <v> </v>
      </c>
      <c r="W93" s="90" t="str">
        <f t="shared" si="19"/>
        <v> </v>
      </c>
      <c r="X93" s="79">
        <f t="shared" si="20"/>
      </c>
      <c r="Y93" s="16"/>
    </row>
    <row r="94" spans="1:25" ht="12.75" hidden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7">
        <f t="shared" si="15"/>
      </c>
      <c r="S94" s="95"/>
      <c r="T94" s="73">
        <f t="shared" si="16"/>
      </c>
      <c r="U94" s="76">
        <f t="shared" si="17"/>
      </c>
      <c r="V94" s="89" t="str">
        <f t="shared" si="18"/>
        <v> </v>
      </c>
      <c r="W94" s="90" t="str">
        <f t="shared" si="19"/>
        <v> </v>
      </c>
      <c r="X94" s="79">
        <f t="shared" si="20"/>
      </c>
      <c r="Y94" s="16"/>
    </row>
    <row r="95" spans="1:25" ht="12.75" hidden="1">
      <c r="A95" s="17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97">
        <f t="shared" si="15"/>
      </c>
      <c r="S95" s="95"/>
      <c r="T95" s="73">
        <f t="shared" si="16"/>
      </c>
      <c r="U95" s="76">
        <f t="shared" si="17"/>
      </c>
      <c r="V95" s="89" t="str">
        <f t="shared" si="18"/>
        <v> </v>
      </c>
      <c r="W95" s="90" t="str">
        <f t="shared" si="19"/>
        <v> </v>
      </c>
      <c r="X95" s="79">
        <f t="shared" si="20"/>
      </c>
      <c r="Y95" s="16"/>
    </row>
    <row r="96" spans="1:25" ht="13.5" hidden="1" thickBot="1">
      <c r="A96" s="17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98">
        <f t="shared" si="15"/>
      </c>
      <c r="S96" s="95"/>
      <c r="T96" s="74">
        <f t="shared" si="16"/>
      </c>
      <c r="U96" s="77">
        <f t="shared" si="17"/>
      </c>
      <c r="V96" s="91" t="str">
        <f t="shared" si="18"/>
        <v> </v>
      </c>
      <c r="W96" s="92" t="str">
        <f t="shared" si="19"/>
        <v> </v>
      </c>
      <c r="X96" s="80">
        <f t="shared" si="20"/>
      </c>
      <c r="Y96" s="16"/>
    </row>
    <row r="97" spans="1:25" ht="13.5" thickBot="1">
      <c r="A97" s="1"/>
      <c r="B97" s="5"/>
      <c r="C97" s="7">
        <f aca="true" t="shared" si="21" ref="C97:P97">IF(SUM(C57:C96)=0,"",SUM(C57:C96))</f>
      </c>
      <c r="D97" s="7">
        <f t="shared" si="21"/>
      </c>
      <c r="E97" s="130">
        <f t="shared" si="21"/>
      </c>
      <c r="F97" s="7">
        <f t="shared" si="21"/>
      </c>
      <c r="G97" s="7">
        <f t="shared" si="21"/>
      </c>
      <c r="H97" s="7">
        <f t="shared" si="21"/>
      </c>
      <c r="I97" s="7">
        <f t="shared" si="21"/>
      </c>
      <c r="J97" s="7">
        <f t="shared" si="21"/>
      </c>
      <c r="K97" s="7">
        <f t="shared" si="21"/>
      </c>
      <c r="L97" s="7">
        <f t="shared" si="21"/>
      </c>
      <c r="M97" s="130">
        <f t="shared" si="21"/>
      </c>
      <c r="N97" s="7">
        <f t="shared" si="21"/>
      </c>
      <c r="O97" s="7">
        <f t="shared" si="21"/>
      </c>
      <c r="P97" s="7">
        <f t="shared" si="21"/>
      </c>
      <c r="Q97" s="1"/>
      <c r="R97" s="20">
        <f t="shared" si="15"/>
      </c>
      <c r="S97" s="21"/>
      <c r="T97" s="22">
        <f>IF(SUM(T57:T96)&lt;1,"",MAX(T57:T96))</f>
      </c>
      <c r="U97" s="22">
        <f>IF(SUM(U57:U96)&lt;1,"",MAX(U57:U96))</f>
      </c>
      <c r="V97" s="20">
        <f>IF(SUM(V57:V96)&lt;1,"",MAX(V57:V96))</f>
      </c>
      <c r="W97" s="20">
        <f>IF(SUM(W57:W96)&lt;1,"",MAX(W57:W96))</f>
      </c>
      <c r="X97" s="22">
        <f>IF((COUNT(C97:P97))&lt;1,"",+COUNT(C97:P97))</f>
      </c>
      <c r="Y97" s="16"/>
    </row>
    <row r="98" spans="2:25" ht="12.75">
      <c r="B98" s="1"/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H98" s="5" t="s">
        <v>18</v>
      </c>
      <c r="I98" s="5" t="s">
        <v>18</v>
      </c>
      <c r="J98" s="5" t="s">
        <v>18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P98" s="5" t="s">
        <v>18</v>
      </c>
      <c r="Q98" s="1"/>
      <c r="R98" s="1"/>
      <c r="S98" s="1"/>
      <c r="T98" s="1"/>
      <c r="U98" s="1"/>
      <c r="V98" s="250" t="s">
        <v>17</v>
      </c>
      <c r="W98" s="255"/>
      <c r="X98" s="1"/>
      <c r="Y98" s="1"/>
    </row>
    <row r="99" spans="1:25" ht="12.75">
      <c r="A99" s="1" t="s">
        <v>62</v>
      </c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2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" t="s">
        <v>14</v>
      </c>
      <c r="S100" s="4"/>
      <c r="T100" s="1"/>
      <c r="U100" s="1"/>
      <c r="V100" s="1"/>
      <c r="W100" s="1"/>
      <c r="X100" s="1"/>
      <c r="Y100" s="1"/>
    </row>
    <row r="101" spans="1:25" ht="12.75">
      <c r="A101" s="1" t="s">
        <v>63</v>
      </c>
      <c r="B101" s="1"/>
      <c r="C101" s="108">
        <f aca="true" t="shared" si="22" ref="C101:N101">IF(ISNUMBER(C97),IF(ISNUMBER(C99),IF(C97&gt;C99,"Won",IF(C97=C99,"Draw","Lost")),"Error"),IF(ISNUMBER(C99),"Error",IF(C97="",IF(ISTEXT(C99),"Awarded Hme",""),"Awarded Awy")))</f>
      </c>
      <c r="D101" s="108">
        <f t="shared" si="22"/>
      </c>
      <c r="E101" s="108">
        <f t="shared" si="22"/>
      </c>
      <c r="F101" s="108">
        <f t="shared" si="22"/>
      </c>
      <c r="G101" s="108">
        <f t="shared" si="22"/>
      </c>
      <c r="H101" s="108">
        <f t="shared" si="22"/>
      </c>
      <c r="I101" s="108">
        <f t="shared" si="22"/>
      </c>
      <c r="J101" s="108">
        <f t="shared" si="22"/>
      </c>
      <c r="K101" s="108">
        <f t="shared" si="22"/>
      </c>
      <c r="L101" s="108">
        <f t="shared" si="22"/>
      </c>
      <c r="M101" s="108">
        <f t="shared" si="22"/>
      </c>
      <c r="N101" s="108">
        <f t="shared" si="22"/>
      </c>
      <c r="O101" s="108"/>
      <c r="P101" s="108"/>
      <c r="Q101" s="1"/>
      <c r="R101" s="1" t="s">
        <v>31</v>
      </c>
      <c r="S101" s="5">
        <f>COUNTIF(C101:P101,"Won")</f>
        <v>0</v>
      </c>
      <c r="T101" s="1" t="s">
        <v>7</v>
      </c>
      <c r="U101" s="5">
        <f>COUNTIF(C101:P101,"Draw")</f>
        <v>0</v>
      </c>
      <c r="V101" s="1" t="s">
        <v>9</v>
      </c>
      <c r="W101" s="5">
        <f>COUNTIF(C101:P101,"Lost")</f>
        <v>0</v>
      </c>
      <c r="X101" s="1"/>
      <c r="Y101" s="1"/>
    </row>
    <row r="102" spans="1:25" ht="12.75">
      <c r="A102" s="1" t="s">
        <v>64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64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4</v>
      </c>
      <c r="B103" s="1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"/>
      <c r="R103" s="1" t="s">
        <v>52</v>
      </c>
      <c r="S103" s="5">
        <f>SUM(C103:P103)</f>
        <v>0</v>
      </c>
      <c r="T103" s="1" t="s">
        <v>8</v>
      </c>
      <c r="U103" s="5">
        <f>(COUNT(C99:P99)*6)-(S102+S103)</f>
        <v>0</v>
      </c>
      <c r="V103" s="1"/>
      <c r="W103" s="5"/>
      <c r="X103" s="1"/>
      <c r="Y103" s="1"/>
    </row>
    <row r="104" spans="1:25" ht="12.75">
      <c r="A104" s="1" t="s">
        <v>29</v>
      </c>
      <c r="B104" s="1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"/>
      <c r="R104" s="1" t="s">
        <v>24</v>
      </c>
      <c r="S104" s="5">
        <f>SUM(C104:P104)</f>
        <v>0</v>
      </c>
      <c r="T104" s="1"/>
      <c r="U104" s="5"/>
      <c r="V104" s="1"/>
      <c r="W104" s="5"/>
      <c r="X104" s="1"/>
      <c r="Y104" s="1"/>
    </row>
    <row r="105" spans="1:25" ht="12.75">
      <c r="A105" s="1" t="s">
        <v>30</v>
      </c>
      <c r="B105" s="1"/>
      <c r="C105" s="108">
        <f aca="true" t="shared" si="23" ref="C105:P105">IF(C101="","",IF(C101="Awarded Hme",12,IF(C101="Awarded Awy",0,IF(C101="Won",6,IF(C101="Draw",3,0))+C102+(C103/2)-C104)))</f>
      </c>
      <c r="D105" s="108">
        <f t="shared" si="23"/>
      </c>
      <c r="E105" s="108">
        <f t="shared" si="23"/>
      </c>
      <c r="F105" s="108">
        <f t="shared" si="23"/>
      </c>
      <c r="G105" s="108">
        <f t="shared" si="23"/>
      </c>
      <c r="H105" s="108">
        <f t="shared" si="23"/>
      </c>
      <c r="I105" s="108">
        <f t="shared" si="23"/>
      </c>
      <c r="J105" s="108">
        <f t="shared" si="23"/>
      </c>
      <c r="K105" s="108">
        <f t="shared" si="23"/>
      </c>
      <c r="L105" s="108">
        <f t="shared" si="23"/>
      </c>
      <c r="M105" s="108">
        <f t="shared" si="23"/>
      </c>
      <c r="N105" s="108">
        <f t="shared" si="23"/>
      </c>
      <c r="O105" s="108">
        <f t="shared" si="23"/>
      </c>
      <c r="P105" s="108">
        <f t="shared" si="23"/>
      </c>
      <c r="Q105" s="1"/>
      <c r="R105" s="1" t="s">
        <v>30</v>
      </c>
      <c r="S105" s="5">
        <f>SUM(C105:P105)</f>
        <v>0</v>
      </c>
      <c r="T105" s="1"/>
      <c r="U105" s="5"/>
      <c r="V105" s="1"/>
      <c r="W105" s="5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25">
      <c r="A107" s="256" t="s">
        <v>1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"/>
    </row>
    <row r="108" spans="1:25" ht="13.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3" t="s">
        <v>15</v>
      </c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 t="s">
        <v>53</v>
      </c>
      <c r="R109" s="1"/>
      <c r="S109" s="1"/>
      <c r="T109" s="250" t="s">
        <v>33</v>
      </c>
      <c r="U109" s="258"/>
      <c r="V109" s="259" t="s">
        <v>16</v>
      </c>
      <c r="W109" s="258"/>
      <c r="X109" s="1"/>
      <c r="Y109" s="1"/>
    </row>
    <row r="110" spans="1:25" ht="13.5" thickBot="1">
      <c r="A110" s="1"/>
      <c r="B110" s="1"/>
      <c r="C110" s="1" t="s">
        <v>31</v>
      </c>
      <c r="D110" s="5">
        <f>S48+S101</f>
        <v>0</v>
      </c>
      <c r="E110" s="1" t="s">
        <v>19</v>
      </c>
      <c r="F110" s="5">
        <f>U48+U101</f>
        <v>0</v>
      </c>
      <c r="G110" s="1" t="s">
        <v>25</v>
      </c>
      <c r="H110" s="5">
        <f>W48+W101</f>
        <v>0</v>
      </c>
      <c r="I110" s="1"/>
      <c r="J110" s="1"/>
      <c r="K110" s="1"/>
      <c r="L110" s="1"/>
      <c r="M110" s="1"/>
      <c r="N110" s="1"/>
      <c r="O110" s="1"/>
      <c r="P110" s="1"/>
      <c r="Q110" s="1" t="s">
        <v>54</v>
      </c>
      <c r="R110" s="1"/>
      <c r="S110" s="1"/>
      <c r="T110" s="9" t="s">
        <v>34</v>
      </c>
      <c r="U110" s="11" t="s">
        <v>51</v>
      </c>
      <c r="V110" s="9" t="s">
        <v>34</v>
      </c>
      <c r="W110" s="11" t="s">
        <v>51</v>
      </c>
      <c r="X110" s="1"/>
      <c r="Y110" s="1"/>
    </row>
    <row r="111" spans="1:25" ht="13.5" thickBot="1">
      <c r="A111" s="1"/>
      <c r="B111" s="1"/>
      <c r="C111" s="1" t="s">
        <v>64</v>
      </c>
      <c r="D111" s="5">
        <f>S49+S102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55</v>
      </c>
      <c r="R111" s="1"/>
      <c r="S111" s="1"/>
      <c r="T111" s="22">
        <f>IF(ISNUMBER(T44),MAX(T44,T97),IF(ISNUMBER(T97),MAX(T44,T97),""))</f>
      </c>
      <c r="U111" s="22">
        <f>IF(ISNUMBER(U44),MAX(U44,U97),IF(ISNUMBER(U97),MAX(U44,U97),""))</f>
      </c>
      <c r="V111" s="20">
        <f>Z44</f>
      </c>
      <c r="W111" s="20">
        <f>AA44</f>
      </c>
      <c r="X111" s="1"/>
      <c r="Y111" s="1"/>
    </row>
    <row r="112" spans="1:25" ht="13.5" thickBot="1">
      <c r="A112" s="1"/>
      <c r="B112" s="1"/>
      <c r="C112" s="1" t="s">
        <v>4</v>
      </c>
      <c r="D112" s="5">
        <f>S50+S103</f>
        <v>0</v>
      </c>
      <c r="E112" s="1" t="s">
        <v>26</v>
      </c>
      <c r="F112" s="5">
        <f>U50+U103</f>
        <v>0</v>
      </c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 t="s">
        <v>11</v>
      </c>
      <c r="R112" s="1"/>
      <c r="S112" s="1"/>
      <c r="T112" s="1"/>
      <c r="U112" s="1"/>
      <c r="V112" s="1"/>
      <c r="W112" s="1"/>
      <c r="X112" s="1"/>
      <c r="Y112" s="1"/>
    </row>
    <row r="113" spans="1:25" ht="13.5" thickBot="1">
      <c r="A113" s="1"/>
      <c r="B113" s="1"/>
      <c r="C113" s="1" t="s">
        <v>24</v>
      </c>
      <c r="D113" s="5">
        <f>S51+S104</f>
        <v>0</v>
      </c>
      <c r="E113" s="1"/>
      <c r="F113" s="5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 t="s">
        <v>12</v>
      </c>
      <c r="R113" s="1"/>
      <c r="S113" s="1"/>
      <c r="T113" s="107" t="s">
        <v>58</v>
      </c>
      <c r="U113" s="105"/>
      <c r="V113" s="106"/>
      <c r="W113" s="104">
        <f>Y44</f>
      </c>
      <c r="X113" s="1"/>
      <c r="Y113" s="1"/>
    </row>
    <row r="114" spans="1:25" ht="12.75">
      <c r="A114" s="1"/>
      <c r="B114" s="1"/>
      <c r="C114" s="1" t="s">
        <v>30</v>
      </c>
      <c r="D114" s="5">
        <f>S52+S105</f>
        <v>0</v>
      </c>
      <c r="E114" s="1"/>
      <c r="F114" s="5"/>
      <c r="G114" s="1" t="s">
        <v>27</v>
      </c>
      <c r="H114" s="5" t="str">
        <f>IF(ISNUMBER(X44),IF(ISNUMBER(X97),(X44+X97),X44),IF(ISNUMBER(X97),X97,"None"))</f>
        <v>None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</sheetData>
  <sheetProtection/>
  <mergeCells count="12">
    <mergeCell ref="A1:X1"/>
    <mergeCell ref="R2:S2"/>
    <mergeCell ref="T2:U2"/>
    <mergeCell ref="V2:W2"/>
    <mergeCell ref="V45:W45"/>
    <mergeCell ref="A54:X54"/>
    <mergeCell ref="T55:U55"/>
    <mergeCell ref="V55:W55"/>
    <mergeCell ref="V98:W98"/>
    <mergeCell ref="A107:X107"/>
    <mergeCell ref="T109:U109"/>
    <mergeCell ref="V109:W109"/>
  </mergeCells>
  <conditionalFormatting sqref="B4:B43 B57:B96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101:P101 C48:P48">
    <cfRule type="cellIs" priority="4" dxfId="13" operator="equal" stopIfTrue="1">
      <formula>"Won"</formula>
    </cfRule>
  </conditionalFormatting>
  <conditionalFormatting sqref="C101:N101">
    <cfRule type="cellIs" priority="1" dxfId="13" operator="equal" stopIfTrue="1">
      <formula>"Won"</formula>
    </cfRule>
  </conditionalFormatting>
  <conditionalFormatting sqref="V4:V43">
    <cfRule type="expression" priority="5" dxfId="7" stopIfTrue="1">
      <formula>$V4=MAX($V$4:$V$43)</formula>
    </cfRule>
  </conditionalFormatting>
  <conditionalFormatting sqref="W4:W43">
    <cfRule type="expression" priority="6" dxfId="6" stopIfTrue="1">
      <formula>$W4=MAX($W$4:$W$43)</formula>
    </cfRule>
  </conditionalFormatting>
  <conditionalFormatting sqref="Y26:AA43 Y4:Y25">
    <cfRule type="expression" priority="7" dxfId="23" stopIfTrue="1">
      <formula>$Y4=MAX($Y$4:$Y$43)</formula>
    </cfRule>
  </conditionalFormatting>
  <conditionalFormatting sqref="C4:P43 R4:S43">
    <cfRule type="cellIs" priority="8" dxfId="12" operator="lessThan" stopIfTrue="1">
      <formula>1</formula>
    </cfRule>
    <cfRule type="expression" priority="9" dxfId="6" stopIfTrue="1">
      <formula>IF($B4="F",(C4=MAX(C$4:C$43)))</formula>
    </cfRule>
    <cfRule type="expression" priority="10" dxfId="9" stopIfTrue="1">
      <formula>IF(OR($B4="M",$B4=""),(C4=MAX(C$4:C$43)))</formula>
    </cfRule>
  </conditionalFormatting>
  <conditionalFormatting sqref="Z4:Z25">
    <cfRule type="expression" priority="11" dxfId="10" stopIfTrue="1">
      <formula>$Z4=MAX($Z$4:$Z$43)</formula>
    </cfRule>
  </conditionalFormatting>
  <conditionalFormatting sqref="AA4:AA25">
    <cfRule type="expression" priority="12" dxfId="11" stopIfTrue="1">
      <formula>$AA4=MAX($AA$4:$AA$43)</formula>
    </cfRule>
  </conditionalFormatting>
  <conditionalFormatting sqref="V57:V96">
    <cfRule type="expression" priority="13" dxfId="7" stopIfTrue="1">
      <formula>$V57=MAX($V$57:$V$96)</formula>
    </cfRule>
  </conditionalFormatting>
  <conditionalFormatting sqref="W57:W96">
    <cfRule type="expression" priority="14" dxfId="6" stopIfTrue="1">
      <formula>$W57=MAX($W$57:$W$96)</formula>
    </cfRule>
  </conditionalFormatting>
  <conditionalFormatting sqref="C57:P96 R57:R96">
    <cfRule type="cellIs" priority="15" dxfId="12" operator="lessThan" stopIfTrue="1">
      <formula>1</formula>
    </cfRule>
    <cfRule type="expression" priority="16" dxfId="6" stopIfTrue="1">
      <formula>IF($B57="F",(C57=MAX(C$57:C$96)))</formula>
    </cfRule>
    <cfRule type="expression" priority="17" dxfId="9" stopIfTrue="1">
      <formula>IF(OR($B57="M",$B57=""),(C57=MAX(C$57:C$96)))</formula>
    </cfRule>
  </conditionalFormatting>
  <conditionalFormatting sqref="T4:T43 T57:T96">
    <cfRule type="expression" priority="18" dxfId="15" stopIfTrue="1">
      <formula>$T4=MAX($T$4:$T$43,$T$57:$T$96)</formula>
    </cfRule>
  </conditionalFormatting>
  <conditionalFormatting sqref="U4:U43 U57:U96">
    <cfRule type="expression" priority="19" dxfId="11" stopIfTrue="1">
      <formula>$U4=MAX($U$4:$U$43,$U$57:$U$96)</formula>
    </cfRule>
  </conditionalFormatting>
  <conditionalFormatting sqref="A4:A43">
    <cfRule type="expression" priority="20" dxfId="0" stopIfTrue="1">
      <formula>(OR($T4=MAX($T$4:$T$43,$T$57:$T$96),$U4=MAX($U$4:$U$43,$U$57:$U$96)))</formula>
    </cfRule>
    <cfRule type="expression" priority="21" dxfId="0" stopIfTrue="1">
      <formula>(OR($V4=MAX($V$57:$V$96),$W4=MAX($W$57:$W$96)))</formula>
    </cfRule>
    <cfRule type="expression" priority="22" dxfId="0" stopIfTrue="1">
      <formula>($Y4=MAX($Y$4:$Y$43))</formula>
    </cfRule>
  </conditionalFormatting>
  <conditionalFormatting sqref="A57:A96">
    <cfRule type="expression" priority="23" dxfId="0" stopIfTrue="1">
      <formula>(OR($T57=MAX($T$4:$T$43,$T$57:$T$96),$U57=MAX($U$4:$U$43,$U$57:$U$96)))</formula>
    </cfRule>
    <cfRule type="expression" priority="24" dxfId="0" stopIfTrue="1">
      <formula>(OR($V57=MAX($V$57:$V$96),$W57=MAX($W$57:$W$96)))</formula>
    </cfRule>
    <cfRule type="expression" priority="25" dxfId="0" stopIfTrue="1">
      <formula>(#REF!=MAX($Y$4:$Y$43))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39" r:id="rId1"/>
  <headerFooter alignWithMargins="0">
    <oddHeader>&amp;L&amp;"Verdana,Bold"&amp;12Division 1&amp;C&amp;"Verdana,Bold"&amp;12Evesham District Skittles League&amp;R&amp;"Verdana,Bold"&amp;12 2019 - 2020 Season</oddHeader>
  </headerFooter>
  <rowBreaks count="1" manualBreakCount="1">
    <brk id="114" max="255" man="1"/>
  </rowBreaks>
  <colBreaks count="1" manualBreakCount="1">
    <brk id="24" max="65535" man="1"/>
  </colBreaks>
  <ignoredErrors>
    <ignoredError sqref="A44:A53 C52:C54 D52:D54 A97:B105 B43:B54 C104:C105 C47:C48 C97:C98 D47 E52:E54 D96 D104 D98 E96:E98 F52:F54 F96 F98 G96:G98 G52:G54 H52:H54 H96:I96 I43:P43 C43:H45 E47:H48 C100 I48:M48 I52:P54 H98:I98 B56 E104:X105 Q103:T103 W103:X103 Q102:X102 Q101:R101 T101:X101 L100:P100 J96:P98 Q98:X100 Q97:W97 I47 K47:P47 O48:P48 Q51:X56 Q50:T50 V50:X50 I45:P45 I44:J44 L44 N44:P44 N51:P51 Q44:X49 E100:J100 Q34:R43 T34:X43 Q87:X96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B127"/>
  <sheetViews>
    <sheetView zoomScale="75" zoomScaleNormal="75" workbookViewId="0" topLeftCell="A1">
      <selection activeCell="Y5" sqref="Y5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8" ht="18" thickBot="1">
      <c r="A1" s="244" t="str">
        <f ca="1">+RIGHT(CELL("filename",A1),LEN(CELL("filename",A1))-FIND("]",CELL("filename",A1)))&amp;" Home"</f>
        <v>Goodalls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</row>
    <row r="2" spans="1:28" ht="13.5" thickBot="1">
      <c r="A2" s="167" t="s">
        <v>110</v>
      </c>
      <c r="B2" s="161" t="s">
        <v>79</v>
      </c>
      <c r="C2" s="206">
        <v>45190</v>
      </c>
      <c r="D2" s="206">
        <v>45204</v>
      </c>
      <c r="E2" s="206">
        <v>45225</v>
      </c>
      <c r="F2" s="206">
        <v>45232</v>
      </c>
      <c r="G2" s="206">
        <v>45253</v>
      </c>
      <c r="H2" s="206">
        <v>45309</v>
      </c>
      <c r="I2" s="206">
        <v>45330</v>
      </c>
      <c r="J2" s="206">
        <v>45358</v>
      </c>
      <c r="K2" s="206">
        <v>45372</v>
      </c>
      <c r="L2" s="201"/>
      <c r="M2" s="201"/>
      <c r="N2" s="203"/>
      <c r="O2" s="203"/>
      <c r="P2" s="203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</row>
    <row r="3" spans="1:28" ht="13.5" thickBot="1">
      <c r="A3" s="162" t="str">
        <f ca="1">+RIGHT(CELL("filename",A1),LEN(CELL("filename",A1))-FIND("]",CELL("filename",A1)))</f>
        <v>Goodalls</v>
      </c>
      <c r="B3" s="7" t="s">
        <v>10</v>
      </c>
      <c r="C3" s="205" t="s">
        <v>127</v>
      </c>
      <c r="D3" s="205" t="s">
        <v>374</v>
      </c>
      <c r="E3" s="205" t="s">
        <v>128</v>
      </c>
      <c r="F3" s="205" t="s">
        <v>124</v>
      </c>
      <c r="G3" s="205" t="s">
        <v>120</v>
      </c>
      <c r="H3" s="205" t="s">
        <v>395</v>
      </c>
      <c r="I3" s="205" t="s">
        <v>125</v>
      </c>
      <c r="J3" s="205" t="s">
        <v>150</v>
      </c>
      <c r="K3" s="205" t="s">
        <v>121</v>
      </c>
      <c r="L3" s="205"/>
      <c r="M3" s="205"/>
      <c r="N3" s="205"/>
      <c r="O3" s="205"/>
      <c r="P3" s="205"/>
      <c r="Q3" s="1"/>
      <c r="R3" s="7" t="s">
        <v>3</v>
      </c>
      <c r="S3" s="7" t="s">
        <v>20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23</v>
      </c>
      <c r="Y3" s="7" t="s">
        <v>20</v>
      </c>
      <c r="Z3" s="7" t="s">
        <v>59</v>
      </c>
      <c r="AA3" s="7" t="s">
        <v>65</v>
      </c>
      <c r="AB3" s="1"/>
    </row>
    <row r="4" spans="1:28" ht="12.75">
      <c r="A4" s="219" t="s">
        <v>228</v>
      </c>
      <c r="B4" s="122" t="s">
        <v>131</v>
      </c>
      <c r="C4" s="57">
        <v>42</v>
      </c>
      <c r="D4" s="57">
        <v>33</v>
      </c>
      <c r="E4" s="57">
        <v>43</v>
      </c>
      <c r="F4" s="57">
        <v>42</v>
      </c>
      <c r="G4" s="57">
        <v>35</v>
      </c>
      <c r="H4" s="57"/>
      <c r="I4" s="57"/>
      <c r="J4" s="57"/>
      <c r="K4" s="57"/>
      <c r="L4" s="57"/>
      <c r="M4" s="57"/>
      <c r="N4" s="57"/>
      <c r="O4" s="57"/>
      <c r="P4" s="57"/>
      <c r="Q4" s="1"/>
      <c r="R4" s="101">
        <f aca="true" t="shared" si="0" ref="R4:R43">IF((COUNT(C4:P4))&lt;1,"",(AVERAGE(C4:P4)))</f>
        <v>39</v>
      </c>
      <c r="S4" s="39">
        <f aca="true" t="shared" si="1" ref="S4:S29">IF((COUNT(C4:P4,C56:P56))&lt;1,"",(AVERAGE(C4:P4,C56:P56)))</f>
        <v>39.333333333333336</v>
      </c>
      <c r="T4" s="168">
        <f aca="true" t="shared" si="2" ref="T4:T42">IF((COUNT(C4:P4))&lt;1,"",IF(B4="F"," ",MAX(C4:P4)))</f>
        <v>43</v>
      </c>
      <c r="U4" s="169" t="str">
        <f aca="true" t="shared" si="3" ref="U4:U42">IF((COUNT(C4:P4))&lt;1,"",IF(B4="F",MAX(C4:P4)," "))</f>
        <v> </v>
      </c>
      <c r="V4" s="170" t="str">
        <f>IF(B4="F"," ",IF(COUNTA(C4:P4)&gt;=6,R4," "))</f>
        <v> </v>
      </c>
      <c r="W4" s="171" t="str">
        <f>IF(B4="F",IF(COUNTA(C4:P4)&gt;=6,R4," ")," ")</f>
        <v> </v>
      </c>
      <c r="X4" s="172">
        <f aca="true" t="shared" si="4" ref="X4:X42">IF((COUNT(C4:P4))&lt;1,"",(COUNT(C4:P4)))</f>
        <v>5</v>
      </c>
      <c r="Y4" s="173">
        <f>IF((COUNT(C4:P4,C56:P56))&lt;6,"",(AVERAGE(C4:P4,C56:P56)))</f>
        <v>39.333333333333336</v>
      </c>
      <c r="Z4" s="174">
        <f>IF(B4="F","",Y4)</f>
        <v>39.333333333333336</v>
      </c>
      <c r="AA4" s="175">
        <f>IF(B4="F",Y4,"")</f>
      </c>
      <c r="AB4" s="1"/>
    </row>
    <row r="5" spans="1:28" ht="12.75">
      <c r="A5" s="216" t="s">
        <v>390</v>
      </c>
      <c r="B5" s="217" t="s">
        <v>131</v>
      </c>
      <c r="C5" s="57">
        <v>48</v>
      </c>
      <c r="D5" s="57">
        <v>50</v>
      </c>
      <c r="E5" s="57"/>
      <c r="F5" s="57">
        <v>39</v>
      </c>
      <c r="G5" s="57">
        <v>46</v>
      </c>
      <c r="H5" s="57">
        <v>40</v>
      </c>
      <c r="I5" s="57">
        <v>47</v>
      </c>
      <c r="J5" s="57">
        <v>46</v>
      </c>
      <c r="K5" s="57">
        <v>61</v>
      </c>
      <c r="L5" s="57"/>
      <c r="M5" s="57"/>
      <c r="N5" s="57"/>
      <c r="O5" s="57"/>
      <c r="P5" s="57"/>
      <c r="Q5" s="1"/>
      <c r="R5" s="102">
        <f t="shared" si="0"/>
        <v>47.125</v>
      </c>
      <c r="S5" s="39">
        <f t="shared" si="1"/>
        <v>44.64705882352941</v>
      </c>
      <c r="T5" s="176">
        <f t="shared" si="2"/>
        <v>61</v>
      </c>
      <c r="U5" s="177" t="str">
        <f t="shared" si="3"/>
        <v> </v>
      </c>
      <c r="V5" s="178">
        <f>IF(B5="F"," ",IF(COUNTA(C5:P5)&gt;=6,R5," "))</f>
        <v>47.125</v>
      </c>
      <c r="W5" s="179" t="str">
        <f>IF(B5="F",IF(COUNTA(C5:P5)&gt;=6,R5," ")," ")</f>
        <v> </v>
      </c>
      <c r="X5" s="180">
        <f t="shared" si="4"/>
        <v>8</v>
      </c>
      <c r="Y5" s="181">
        <f>IF((COUNT(C5:P5,C57:P57))&lt;6,"",(AVERAGE(C5:P5,C57:P57)))</f>
        <v>44.64705882352941</v>
      </c>
      <c r="Z5" s="182">
        <f aca="true" t="shared" si="5" ref="Z5:Z42">IF(B5="F","",Y5)</f>
        <v>44.64705882352941</v>
      </c>
      <c r="AA5" s="183">
        <f aca="true" t="shared" si="6" ref="AA5:AA42">IF(B5="F",Y5,"")</f>
      </c>
      <c r="AB5" s="1"/>
    </row>
    <row r="6" spans="1:28" ht="12.75">
      <c r="A6" s="218" t="s">
        <v>215</v>
      </c>
      <c r="B6" s="215" t="s">
        <v>131</v>
      </c>
      <c r="C6" s="57">
        <v>40</v>
      </c>
      <c r="D6" s="57">
        <v>46</v>
      </c>
      <c r="E6" s="57">
        <v>35</v>
      </c>
      <c r="F6" s="57">
        <v>41</v>
      </c>
      <c r="G6" s="57">
        <v>45</v>
      </c>
      <c r="H6" s="57">
        <v>45</v>
      </c>
      <c r="I6" s="57">
        <v>41</v>
      </c>
      <c r="J6" s="57">
        <v>49</v>
      </c>
      <c r="K6" s="57">
        <v>41</v>
      </c>
      <c r="L6" s="57"/>
      <c r="M6" s="57"/>
      <c r="N6" s="57"/>
      <c r="O6" s="57"/>
      <c r="P6" s="57"/>
      <c r="Q6" s="1"/>
      <c r="R6" s="102">
        <f t="shared" si="0"/>
        <v>42.55555555555556</v>
      </c>
      <c r="S6" s="39">
        <f t="shared" si="1"/>
        <v>41.411764705882355</v>
      </c>
      <c r="T6" s="176">
        <f t="shared" si="2"/>
        <v>49</v>
      </c>
      <c r="U6" s="177" t="str">
        <f t="shared" si="3"/>
        <v> </v>
      </c>
      <c r="V6" s="178">
        <f aca="true" t="shared" si="7" ref="V6:V42">IF(B6="F"," ",IF(COUNTA(C6:P6)&gt;=6,R6," "))</f>
        <v>42.55555555555556</v>
      </c>
      <c r="W6" s="179" t="str">
        <f aca="true" t="shared" si="8" ref="W6:W42">IF(B6="F",IF(COUNTA(C6:P6)&gt;=6,R6," ")," ")</f>
        <v> </v>
      </c>
      <c r="X6" s="180">
        <f t="shared" si="4"/>
        <v>9</v>
      </c>
      <c r="Y6" s="181">
        <f aca="true" t="shared" si="9" ref="Y6:Y42">IF((COUNT(C6:P6,C58:P58))&lt;6,"",(AVERAGE(C6:P6,C58:P58)))</f>
        <v>41.411764705882355</v>
      </c>
      <c r="Z6" s="182">
        <f t="shared" si="5"/>
        <v>41.411764705882355</v>
      </c>
      <c r="AA6" s="183">
        <f t="shared" si="6"/>
      </c>
      <c r="AB6" s="1"/>
    </row>
    <row r="7" spans="1:28" ht="12.75">
      <c r="A7" s="216" t="s">
        <v>224</v>
      </c>
      <c r="B7" s="217" t="s">
        <v>131</v>
      </c>
      <c r="C7" s="57">
        <v>47</v>
      </c>
      <c r="D7" s="57">
        <v>39</v>
      </c>
      <c r="E7" s="57">
        <v>37</v>
      </c>
      <c r="F7" s="57">
        <v>39</v>
      </c>
      <c r="G7" s="57"/>
      <c r="H7" s="57">
        <v>44</v>
      </c>
      <c r="I7" s="57"/>
      <c r="J7" s="57"/>
      <c r="K7" s="57"/>
      <c r="L7" s="57"/>
      <c r="M7" s="57"/>
      <c r="N7" s="57"/>
      <c r="O7" s="57"/>
      <c r="P7" s="57"/>
      <c r="Q7" s="1"/>
      <c r="R7" s="102">
        <f t="shared" si="0"/>
        <v>41.2</v>
      </c>
      <c r="S7" s="39">
        <f t="shared" si="1"/>
        <v>41.75</v>
      </c>
      <c r="T7" s="176">
        <f t="shared" si="2"/>
        <v>47</v>
      </c>
      <c r="U7" s="177" t="str">
        <f t="shared" si="3"/>
        <v> </v>
      </c>
      <c r="V7" s="178" t="str">
        <f t="shared" si="7"/>
        <v> </v>
      </c>
      <c r="W7" s="179" t="str">
        <f t="shared" si="8"/>
        <v> </v>
      </c>
      <c r="X7" s="180">
        <f t="shared" si="4"/>
        <v>5</v>
      </c>
      <c r="Y7" s="181">
        <f t="shared" si="9"/>
        <v>41.75</v>
      </c>
      <c r="Z7" s="182">
        <f t="shared" si="5"/>
        <v>41.75</v>
      </c>
      <c r="AA7" s="183">
        <f t="shared" si="6"/>
      </c>
      <c r="AB7" s="1"/>
    </row>
    <row r="8" spans="1:28" ht="12.75">
      <c r="A8" s="218" t="s">
        <v>225</v>
      </c>
      <c r="B8" s="215" t="s">
        <v>35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"/>
      <c r="R8" s="102">
        <f t="shared" si="0"/>
      </c>
      <c r="S8" s="39">
        <f t="shared" si="1"/>
      </c>
      <c r="T8" s="176">
        <f t="shared" si="2"/>
      </c>
      <c r="U8" s="177">
        <f t="shared" si="3"/>
      </c>
      <c r="V8" s="178" t="str">
        <f t="shared" si="7"/>
        <v> </v>
      </c>
      <c r="W8" s="179" t="str">
        <f t="shared" si="8"/>
        <v> </v>
      </c>
      <c r="X8" s="180">
        <f t="shared" si="4"/>
      </c>
      <c r="Y8" s="181">
        <f t="shared" si="9"/>
      </c>
      <c r="Z8" s="182">
        <f t="shared" si="5"/>
      </c>
      <c r="AA8" s="183">
        <f t="shared" si="6"/>
      </c>
      <c r="AB8" s="1"/>
    </row>
    <row r="9" spans="1:28" ht="12.75">
      <c r="A9" s="218" t="s">
        <v>230</v>
      </c>
      <c r="B9" s="215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"/>
      <c r="R9" s="102">
        <f t="shared" si="0"/>
      </c>
      <c r="S9" s="39">
        <f t="shared" si="1"/>
      </c>
      <c r="T9" s="176">
        <f t="shared" si="2"/>
      </c>
      <c r="U9" s="177">
        <f t="shared" si="3"/>
      </c>
      <c r="V9" s="178" t="str">
        <f t="shared" si="7"/>
        <v> </v>
      </c>
      <c r="W9" s="179" t="str">
        <f t="shared" si="8"/>
        <v> </v>
      </c>
      <c r="X9" s="180">
        <f t="shared" si="4"/>
      </c>
      <c r="Y9" s="181">
        <f t="shared" si="9"/>
      </c>
      <c r="Z9" s="182">
        <f t="shared" si="5"/>
      </c>
      <c r="AA9" s="183">
        <f t="shared" si="6"/>
      </c>
      <c r="AB9" s="1"/>
    </row>
    <row r="10" spans="1:28" ht="12.75">
      <c r="A10" s="218" t="s">
        <v>229</v>
      </c>
      <c r="B10" s="215" t="s">
        <v>131</v>
      </c>
      <c r="C10" s="57"/>
      <c r="D10" s="57">
        <v>38</v>
      </c>
      <c r="E10" s="57"/>
      <c r="F10" s="57"/>
      <c r="G10" s="57">
        <v>40</v>
      </c>
      <c r="H10" s="57">
        <v>41</v>
      </c>
      <c r="I10" s="57"/>
      <c r="J10" s="57">
        <v>35</v>
      </c>
      <c r="K10" s="57">
        <v>39</v>
      </c>
      <c r="L10" s="57"/>
      <c r="M10" s="57"/>
      <c r="N10" s="57"/>
      <c r="O10" s="57"/>
      <c r="P10" s="57"/>
      <c r="Q10" s="1"/>
      <c r="R10" s="102">
        <f t="shared" si="0"/>
        <v>38.6</v>
      </c>
      <c r="S10" s="39">
        <f t="shared" si="1"/>
        <v>39.416666666666664</v>
      </c>
      <c r="T10" s="176">
        <f t="shared" si="2"/>
        <v>41</v>
      </c>
      <c r="U10" s="177" t="str">
        <f t="shared" si="3"/>
        <v> </v>
      </c>
      <c r="V10" s="178" t="str">
        <f t="shared" si="7"/>
        <v> </v>
      </c>
      <c r="W10" s="179" t="str">
        <f t="shared" si="8"/>
        <v> </v>
      </c>
      <c r="X10" s="180">
        <f t="shared" si="4"/>
        <v>5</v>
      </c>
      <c r="Y10" s="181">
        <f t="shared" si="9"/>
        <v>39.416666666666664</v>
      </c>
      <c r="Z10" s="182">
        <f t="shared" si="5"/>
        <v>39.416666666666664</v>
      </c>
      <c r="AA10" s="183">
        <f t="shared" si="6"/>
      </c>
      <c r="AB10" s="1"/>
    </row>
    <row r="11" spans="1:28" ht="12.75">
      <c r="A11" s="216" t="s">
        <v>382</v>
      </c>
      <c r="B11" s="217" t="s">
        <v>131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1"/>
      <c r="R11" s="102">
        <f t="shared" si="0"/>
      </c>
      <c r="S11" s="39">
        <f t="shared" si="1"/>
      </c>
      <c r="T11" s="176">
        <f t="shared" si="2"/>
      </c>
      <c r="U11" s="177">
        <f t="shared" si="3"/>
      </c>
      <c r="V11" s="178" t="str">
        <f t="shared" si="7"/>
        <v> </v>
      </c>
      <c r="W11" s="179" t="str">
        <f t="shared" si="8"/>
        <v> </v>
      </c>
      <c r="X11" s="180">
        <f t="shared" si="4"/>
      </c>
      <c r="Y11" s="181">
        <f t="shared" si="9"/>
      </c>
      <c r="Z11" s="182">
        <f t="shared" si="5"/>
      </c>
      <c r="AA11" s="183">
        <f t="shared" si="6"/>
      </c>
      <c r="AB11" s="1"/>
    </row>
    <row r="12" spans="1:28" ht="12.75">
      <c r="A12" s="214" t="s">
        <v>227</v>
      </c>
      <c r="B12" s="215" t="s">
        <v>35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1"/>
      <c r="R12" s="102">
        <f t="shared" si="0"/>
      </c>
      <c r="S12" s="39">
        <f t="shared" si="1"/>
        <v>38</v>
      </c>
      <c r="T12" s="176">
        <f t="shared" si="2"/>
      </c>
      <c r="U12" s="177">
        <f t="shared" si="3"/>
      </c>
      <c r="V12" s="178" t="str">
        <f t="shared" si="7"/>
        <v> </v>
      </c>
      <c r="W12" s="179" t="str">
        <f t="shared" si="8"/>
        <v> </v>
      </c>
      <c r="X12" s="180">
        <f t="shared" si="4"/>
      </c>
      <c r="Y12" s="181">
        <f t="shared" si="9"/>
      </c>
      <c r="Z12" s="182">
        <f t="shared" si="5"/>
      </c>
      <c r="AA12" s="183">
        <f t="shared" si="6"/>
      </c>
      <c r="AB12" s="1"/>
    </row>
    <row r="13" spans="1:28" ht="12.75">
      <c r="A13" s="218" t="s">
        <v>226</v>
      </c>
      <c r="B13" s="215" t="s">
        <v>131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"/>
      <c r="R13" s="102">
        <f t="shared" si="0"/>
      </c>
      <c r="S13" s="39">
        <f t="shared" si="1"/>
      </c>
      <c r="T13" s="176">
        <f t="shared" si="2"/>
      </c>
      <c r="U13" s="177">
        <f t="shared" si="3"/>
      </c>
      <c r="V13" s="178" t="str">
        <f t="shared" si="7"/>
        <v> </v>
      </c>
      <c r="W13" s="179" t="str">
        <f t="shared" si="8"/>
        <v> </v>
      </c>
      <c r="X13" s="180">
        <f t="shared" si="4"/>
      </c>
      <c r="Y13" s="181">
        <f t="shared" si="9"/>
      </c>
      <c r="Z13" s="182">
        <f t="shared" si="5"/>
      </c>
      <c r="AA13" s="183">
        <f t="shared" si="6"/>
      </c>
      <c r="AB13" s="1"/>
    </row>
    <row r="14" spans="1:28" ht="12.75">
      <c r="A14" s="218" t="s">
        <v>216</v>
      </c>
      <c r="B14" s="215" t="s">
        <v>131</v>
      </c>
      <c r="C14" s="57">
        <v>54</v>
      </c>
      <c r="D14" s="57">
        <v>41</v>
      </c>
      <c r="E14" s="57">
        <v>41</v>
      </c>
      <c r="F14" s="57">
        <v>37</v>
      </c>
      <c r="G14" s="57">
        <v>40</v>
      </c>
      <c r="H14" s="57">
        <v>41</v>
      </c>
      <c r="I14" s="57">
        <v>44</v>
      </c>
      <c r="J14" s="57">
        <v>40</v>
      </c>
      <c r="K14" s="57">
        <v>51</v>
      </c>
      <c r="L14" s="57"/>
      <c r="M14" s="57"/>
      <c r="N14" s="57"/>
      <c r="O14" s="57"/>
      <c r="P14" s="57"/>
      <c r="Q14" s="1"/>
      <c r="R14" s="102">
        <f t="shared" si="0"/>
        <v>43.22222222222222</v>
      </c>
      <c r="S14" s="39">
        <f t="shared" si="1"/>
        <v>43</v>
      </c>
      <c r="T14" s="176">
        <f t="shared" si="2"/>
        <v>54</v>
      </c>
      <c r="U14" s="177" t="str">
        <f t="shared" si="3"/>
        <v> </v>
      </c>
      <c r="V14" s="178">
        <f t="shared" si="7"/>
        <v>43.22222222222222</v>
      </c>
      <c r="W14" s="179" t="str">
        <f t="shared" si="8"/>
        <v> </v>
      </c>
      <c r="X14" s="180">
        <f t="shared" si="4"/>
        <v>9</v>
      </c>
      <c r="Y14" s="181">
        <f t="shared" si="9"/>
        <v>43</v>
      </c>
      <c r="Z14" s="182">
        <f t="shared" si="5"/>
        <v>43</v>
      </c>
      <c r="AA14" s="183">
        <f t="shared" si="6"/>
      </c>
      <c r="AB14" s="1"/>
    </row>
    <row r="15" spans="1:28" ht="12.75">
      <c r="A15" s="216" t="s">
        <v>383</v>
      </c>
      <c r="B15" s="217" t="s">
        <v>35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02">
        <f t="shared" si="0"/>
      </c>
      <c r="S15" s="39">
        <f t="shared" si="1"/>
      </c>
      <c r="T15" s="176">
        <f t="shared" si="2"/>
      </c>
      <c r="U15" s="177">
        <f t="shared" si="3"/>
      </c>
      <c r="V15" s="178" t="str">
        <f t="shared" si="7"/>
        <v> </v>
      </c>
      <c r="W15" s="179" t="str">
        <f t="shared" si="8"/>
        <v> </v>
      </c>
      <c r="X15" s="180">
        <f t="shared" si="4"/>
      </c>
      <c r="Y15" s="181">
        <f t="shared" si="9"/>
      </c>
      <c r="Z15" s="182">
        <f t="shared" si="5"/>
      </c>
      <c r="AA15" s="183">
        <f t="shared" si="6"/>
      </c>
      <c r="AB15" s="1"/>
    </row>
    <row r="16" spans="1:28" ht="12.75">
      <c r="A16" s="218" t="s">
        <v>384</v>
      </c>
      <c r="B16" s="215" t="s">
        <v>35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1"/>
      <c r="R16" s="102">
        <f t="shared" si="0"/>
      </c>
      <c r="S16" s="39">
        <f t="shared" si="1"/>
        <v>41</v>
      </c>
      <c r="T16" s="176">
        <f t="shared" si="2"/>
      </c>
      <c r="U16" s="177">
        <f t="shared" si="3"/>
      </c>
      <c r="V16" s="178" t="str">
        <f t="shared" si="7"/>
        <v> </v>
      </c>
      <c r="W16" s="179" t="str">
        <f t="shared" si="8"/>
        <v> </v>
      </c>
      <c r="X16" s="180">
        <f t="shared" si="4"/>
      </c>
      <c r="Y16" s="181">
        <f t="shared" si="9"/>
      </c>
      <c r="Z16" s="182">
        <f t="shared" si="5"/>
      </c>
      <c r="AA16" s="183">
        <f t="shared" si="6"/>
      </c>
      <c r="AB16" s="1"/>
    </row>
    <row r="17" spans="1:28" ht="12.75">
      <c r="A17" s="214" t="s">
        <v>217</v>
      </c>
      <c r="B17" s="215" t="s">
        <v>131</v>
      </c>
      <c r="C17" s="57">
        <v>40</v>
      </c>
      <c r="D17" s="57"/>
      <c r="E17" s="57">
        <v>44</v>
      </c>
      <c r="F17" s="57">
        <v>39</v>
      </c>
      <c r="G17" s="57">
        <v>47</v>
      </c>
      <c r="H17" s="57">
        <v>39</v>
      </c>
      <c r="I17" s="57">
        <v>47</v>
      </c>
      <c r="J17" s="57">
        <v>43</v>
      </c>
      <c r="K17" s="57">
        <v>40</v>
      </c>
      <c r="L17" s="57"/>
      <c r="M17" s="57"/>
      <c r="N17" s="57"/>
      <c r="O17" s="57"/>
      <c r="P17" s="57"/>
      <c r="Q17" s="1"/>
      <c r="R17" s="102">
        <f t="shared" si="0"/>
        <v>42.375</v>
      </c>
      <c r="S17" s="39">
        <f t="shared" si="1"/>
        <v>41.5</v>
      </c>
      <c r="T17" s="176">
        <f t="shared" si="2"/>
        <v>47</v>
      </c>
      <c r="U17" s="177" t="str">
        <f t="shared" si="3"/>
        <v> </v>
      </c>
      <c r="V17" s="178">
        <f t="shared" si="7"/>
        <v>42.375</v>
      </c>
      <c r="W17" s="179" t="str">
        <f t="shared" si="8"/>
        <v> </v>
      </c>
      <c r="X17" s="180">
        <f t="shared" si="4"/>
        <v>8</v>
      </c>
      <c r="Y17" s="181">
        <f t="shared" si="9"/>
        <v>41.5</v>
      </c>
      <c r="Z17" s="182">
        <f t="shared" si="5"/>
        <v>41.5</v>
      </c>
      <c r="AA17" s="183">
        <f t="shared" si="6"/>
      </c>
      <c r="AB17" s="1"/>
    </row>
    <row r="18" spans="1:28" ht="12.75">
      <c r="A18" s="218" t="s">
        <v>220</v>
      </c>
      <c r="B18" s="215" t="s">
        <v>35</v>
      </c>
      <c r="C18" s="57">
        <v>37</v>
      </c>
      <c r="D18" s="57"/>
      <c r="E18" s="57">
        <v>41</v>
      </c>
      <c r="F18" s="57"/>
      <c r="G18" s="57">
        <v>44</v>
      </c>
      <c r="H18" s="57"/>
      <c r="I18" s="57">
        <v>38</v>
      </c>
      <c r="J18" s="57"/>
      <c r="K18" s="57"/>
      <c r="L18" s="57"/>
      <c r="M18" s="57"/>
      <c r="N18" s="57"/>
      <c r="O18" s="57"/>
      <c r="P18" s="57"/>
      <c r="Q18" s="1"/>
      <c r="R18" s="102">
        <f t="shared" si="0"/>
        <v>40</v>
      </c>
      <c r="S18" s="39">
        <f t="shared" si="1"/>
        <v>36.27272727272727</v>
      </c>
      <c r="T18" s="176" t="str">
        <f t="shared" si="2"/>
        <v> </v>
      </c>
      <c r="U18" s="177">
        <f t="shared" si="3"/>
        <v>44</v>
      </c>
      <c r="V18" s="178" t="str">
        <f t="shared" si="7"/>
        <v> </v>
      </c>
      <c r="W18" s="179" t="str">
        <f t="shared" si="8"/>
        <v> </v>
      </c>
      <c r="X18" s="180">
        <f t="shared" si="4"/>
        <v>4</v>
      </c>
      <c r="Y18" s="181">
        <f t="shared" si="9"/>
        <v>36.27272727272727</v>
      </c>
      <c r="Z18" s="182">
        <f t="shared" si="5"/>
      </c>
      <c r="AA18" s="183">
        <f t="shared" si="6"/>
        <v>36.27272727272727</v>
      </c>
      <c r="AB18" s="1"/>
    </row>
    <row r="19" spans="1:28" ht="12.75">
      <c r="A19" s="218" t="s">
        <v>221</v>
      </c>
      <c r="B19" s="215" t="s">
        <v>131</v>
      </c>
      <c r="C19" s="57">
        <v>42</v>
      </c>
      <c r="D19" s="57">
        <v>38</v>
      </c>
      <c r="E19" s="57">
        <v>49</v>
      </c>
      <c r="F19" s="57">
        <v>47</v>
      </c>
      <c r="G19" s="57">
        <v>41</v>
      </c>
      <c r="H19" s="57">
        <v>47</v>
      </c>
      <c r="I19" s="57">
        <v>42</v>
      </c>
      <c r="J19" s="57">
        <v>41</v>
      </c>
      <c r="K19" s="57">
        <v>43</v>
      </c>
      <c r="L19" s="57"/>
      <c r="M19" s="57"/>
      <c r="N19" s="57"/>
      <c r="O19" s="57"/>
      <c r="P19" s="57"/>
      <c r="Q19" s="1"/>
      <c r="R19" s="102">
        <f t="shared" si="0"/>
        <v>43.333333333333336</v>
      </c>
      <c r="S19" s="39">
        <f t="shared" si="1"/>
        <v>43.0625</v>
      </c>
      <c r="T19" s="176">
        <f t="shared" si="2"/>
        <v>49</v>
      </c>
      <c r="U19" s="177" t="str">
        <f t="shared" si="3"/>
        <v> </v>
      </c>
      <c r="V19" s="178">
        <f t="shared" si="7"/>
        <v>43.333333333333336</v>
      </c>
      <c r="W19" s="179" t="str">
        <f t="shared" si="8"/>
        <v> </v>
      </c>
      <c r="X19" s="180">
        <f t="shared" si="4"/>
        <v>9</v>
      </c>
      <c r="Y19" s="181">
        <f t="shared" si="9"/>
        <v>43.0625</v>
      </c>
      <c r="Z19" s="182">
        <f t="shared" si="5"/>
        <v>43.0625</v>
      </c>
      <c r="AA19" s="183">
        <f t="shared" si="6"/>
      </c>
      <c r="AB19" s="1"/>
    </row>
    <row r="20" spans="1:28" ht="12.75">
      <c r="A20" s="218" t="s">
        <v>385</v>
      </c>
      <c r="B20" s="215" t="s">
        <v>35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"/>
      <c r="R20" s="102">
        <f t="shared" si="0"/>
      </c>
      <c r="S20" s="39">
        <f t="shared" si="1"/>
      </c>
      <c r="T20" s="176">
        <f t="shared" si="2"/>
      </c>
      <c r="U20" s="177">
        <f t="shared" si="3"/>
      </c>
      <c r="V20" s="178" t="str">
        <f t="shared" si="7"/>
        <v> </v>
      </c>
      <c r="W20" s="179" t="str">
        <f t="shared" si="8"/>
        <v> </v>
      </c>
      <c r="X20" s="180">
        <f t="shared" si="4"/>
      </c>
      <c r="Y20" s="181">
        <f t="shared" si="9"/>
      </c>
      <c r="Z20" s="182">
        <f t="shared" si="5"/>
      </c>
      <c r="AA20" s="183">
        <f t="shared" si="6"/>
      </c>
      <c r="AB20" s="1"/>
    </row>
    <row r="21" spans="1:28" ht="12.75">
      <c r="A21" s="218" t="s">
        <v>222</v>
      </c>
      <c r="B21" s="215" t="s">
        <v>131</v>
      </c>
      <c r="C21" s="57">
        <v>42</v>
      </c>
      <c r="D21" s="57">
        <v>41</v>
      </c>
      <c r="E21" s="57">
        <v>45</v>
      </c>
      <c r="F21" s="57">
        <v>40</v>
      </c>
      <c r="G21" s="57"/>
      <c r="H21" s="57"/>
      <c r="I21" s="57">
        <v>46</v>
      </c>
      <c r="J21" s="57">
        <v>43</v>
      </c>
      <c r="K21" s="57"/>
      <c r="L21" s="57"/>
      <c r="M21" s="57"/>
      <c r="N21" s="57"/>
      <c r="O21" s="57"/>
      <c r="P21" s="57"/>
      <c r="Q21" s="1"/>
      <c r="R21" s="102">
        <f t="shared" si="0"/>
        <v>42.833333333333336</v>
      </c>
      <c r="S21" s="39">
        <f t="shared" si="1"/>
        <v>39.81818181818182</v>
      </c>
      <c r="T21" s="176">
        <f t="shared" si="2"/>
        <v>46</v>
      </c>
      <c r="U21" s="177" t="str">
        <f t="shared" si="3"/>
        <v> </v>
      </c>
      <c r="V21" s="178">
        <f t="shared" si="7"/>
        <v>42.833333333333336</v>
      </c>
      <c r="W21" s="179" t="str">
        <f t="shared" si="8"/>
        <v> </v>
      </c>
      <c r="X21" s="180">
        <f t="shared" si="4"/>
        <v>6</v>
      </c>
      <c r="Y21" s="181">
        <f t="shared" si="9"/>
        <v>39.81818181818182</v>
      </c>
      <c r="Z21" s="182">
        <f t="shared" si="5"/>
        <v>39.81818181818182</v>
      </c>
      <c r="AA21" s="183">
        <f t="shared" si="6"/>
      </c>
      <c r="AB21" s="1"/>
    </row>
    <row r="22" spans="1:28" ht="12.75">
      <c r="A22" s="218" t="s">
        <v>219</v>
      </c>
      <c r="B22" s="215" t="s">
        <v>131</v>
      </c>
      <c r="C22" s="57">
        <v>36</v>
      </c>
      <c r="D22" s="57"/>
      <c r="E22" s="57">
        <v>39</v>
      </c>
      <c r="F22" s="57"/>
      <c r="G22" s="57">
        <v>42</v>
      </c>
      <c r="H22" s="57"/>
      <c r="I22" s="57">
        <v>46</v>
      </c>
      <c r="J22" s="57">
        <v>42</v>
      </c>
      <c r="K22" s="57">
        <v>43</v>
      </c>
      <c r="L22" s="57"/>
      <c r="M22" s="57"/>
      <c r="N22" s="57"/>
      <c r="O22" s="57"/>
      <c r="P22" s="57"/>
      <c r="Q22" s="1"/>
      <c r="R22" s="102">
        <f t="shared" si="0"/>
        <v>41.333333333333336</v>
      </c>
      <c r="S22" s="39">
        <f t="shared" si="1"/>
        <v>41.84615384615385</v>
      </c>
      <c r="T22" s="176">
        <f t="shared" si="2"/>
        <v>46</v>
      </c>
      <c r="U22" s="177" t="str">
        <f t="shared" si="3"/>
        <v> </v>
      </c>
      <c r="V22" s="178">
        <f t="shared" si="7"/>
        <v>41.333333333333336</v>
      </c>
      <c r="W22" s="179" t="str">
        <f t="shared" si="8"/>
        <v> </v>
      </c>
      <c r="X22" s="180">
        <f t="shared" si="4"/>
        <v>6</v>
      </c>
      <c r="Y22" s="181">
        <f t="shared" si="9"/>
        <v>41.84615384615385</v>
      </c>
      <c r="Z22" s="182">
        <f t="shared" si="5"/>
        <v>41.84615384615385</v>
      </c>
      <c r="AA22" s="183">
        <f t="shared" si="6"/>
      </c>
      <c r="AB22" s="1"/>
    </row>
    <row r="23" spans="1:28" ht="12.75">
      <c r="A23" s="225" t="s">
        <v>404</v>
      </c>
      <c r="B23" s="132" t="s">
        <v>131</v>
      </c>
      <c r="C23" s="57"/>
      <c r="D23" s="57"/>
      <c r="E23" s="57"/>
      <c r="F23" s="57"/>
      <c r="G23" s="57"/>
      <c r="H23" s="57"/>
      <c r="I23" s="57"/>
      <c r="J23" s="57">
        <v>27</v>
      </c>
      <c r="K23" s="57"/>
      <c r="L23" s="57"/>
      <c r="M23" s="57"/>
      <c r="N23" s="57"/>
      <c r="O23" s="57"/>
      <c r="P23" s="57"/>
      <c r="Q23" s="1"/>
      <c r="R23" s="102">
        <f t="shared" si="0"/>
        <v>27</v>
      </c>
      <c r="S23" s="39">
        <f t="shared" si="1"/>
        <v>30.5</v>
      </c>
      <c r="T23" s="176">
        <f t="shared" si="2"/>
        <v>27</v>
      </c>
      <c r="U23" s="177" t="str">
        <f t="shared" si="3"/>
        <v> </v>
      </c>
      <c r="V23" s="178" t="str">
        <f t="shared" si="7"/>
        <v> </v>
      </c>
      <c r="W23" s="179" t="str">
        <f t="shared" si="8"/>
        <v> </v>
      </c>
      <c r="X23" s="180">
        <f t="shared" si="4"/>
        <v>1</v>
      </c>
      <c r="Y23" s="181">
        <f t="shared" si="9"/>
      </c>
      <c r="Z23" s="182">
        <f t="shared" si="5"/>
      </c>
      <c r="AA23" s="183">
        <f t="shared" si="6"/>
      </c>
      <c r="AB23" s="1"/>
    </row>
    <row r="24" spans="1:28" ht="12.75">
      <c r="A24" s="121" t="s">
        <v>218</v>
      </c>
      <c r="B24" s="122" t="s">
        <v>131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"/>
      <c r="R24" s="102">
        <f t="shared" si="0"/>
      </c>
      <c r="S24" s="39">
        <f t="shared" si="1"/>
      </c>
      <c r="T24" s="176">
        <f t="shared" si="2"/>
      </c>
      <c r="U24" s="177">
        <f t="shared" si="3"/>
      </c>
      <c r="V24" s="178" t="str">
        <f t="shared" si="7"/>
        <v> </v>
      </c>
      <c r="W24" s="179" t="str">
        <f t="shared" si="8"/>
        <v> </v>
      </c>
      <c r="X24" s="180">
        <f t="shared" si="4"/>
      </c>
      <c r="Y24" s="181">
        <f t="shared" si="9"/>
      </c>
      <c r="Z24" s="182">
        <f t="shared" si="5"/>
      </c>
      <c r="AA24" s="183">
        <f t="shared" si="6"/>
      </c>
      <c r="AB24" s="1"/>
    </row>
    <row r="25" spans="1:28" ht="12.75">
      <c r="A25" s="121" t="s">
        <v>223</v>
      </c>
      <c r="B25" s="122" t="s">
        <v>131</v>
      </c>
      <c r="C25" s="57"/>
      <c r="D25" s="57"/>
      <c r="E25" s="57"/>
      <c r="F25" s="57"/>
      <c r="G25" s="57"/>
      <c r="H25" s="57">
        <v>39</v>
      </c>
      <c r="I25" s="57"/>
      <c r="J25" s="57"/>
      <c r="K25" s="57"/>
      <c r="L25" s="57"/>
      <c r="M25" s="57"/>
      <c r="N25" s="57"/>
      <c r="O25" s="57"/>
      <c r="P25" s="57"/>
      <c r="Q25" s="1"/>
      <c r="R25" s="102">
        <f t="shared" si="0"/>
        <v>39</v>
      </c>
      <c r="S25" s="39">
        <f t="shared" si="1"/>
        <v>39</v>
      </c>
      <c r="T25" s="176">
        <f t="shared" si="2"/>
        <v>39</v>
      </c>
      <c r="U25" s="177" t="str">
        <f t="shared" si="3"/>
        <v> </v>
      </c>
      <c r="V25" s="178" t="str">
        <f t="shared" si="7"/>
        <v> </v>
      </c>
      <c r="W25" s="179" t="str">
        <f t="shared" si="8"/>
        <v> </v>
      </c>
      <c r="X25" s="180">
        <f t="shared" si="4"/>
        <v>1</v>
      </c>
      <c r="Y25" s="181">
        <f t="shared" si="9"/>
      </c>
      <c r="Z25" s="182">
        <f t="shared" si="5"/>
      </c>
      <c r="AA25" s="183">
        <f t="shared" si="6"/>
      </c>
      <c r="AB25" s="1"/>
    </row>
    <row r="26" spans="1:28" ht="12.75">
      <c r="A26" s="121" t="s">
        <v>231</v>
      </c>
      <c r="B26" s="122" t="s">
        <v>131</v>
      </c>
      <c r="C26" s="57"/>
      <c r="D26" s="57">
        <v>36</v>
      </c>
      <c r="E26" s="57"/>
      <c r="F26" s="57">
        <v>24</v>
      </c>
      <c r="G26" s="57"/>
      <c r="H26" s="57"/>
      <c r="I26" s="57"/>
      <c r="J26" s="57"/>
      <c r="K26" s="57">
        <v>23</v>
      </c>
      <c r="L26" s="57"/>
      <c r="M26" s="57"/>
      <c r="N26" s="57"/>
      <c r="O26" s="57"/>
      <c r="P26" s="57"/>
      <c r="Q26" s="1"/>
      <c r="R26" s="102">
        <f t="shared" si="0"/>
        <v>27.666666666666668</v>
      </c>
      <c r="S26" s="39">
        <f t="shared" si="1"/>
        <v>26.833333333333332</v>
      </c>
      <c r="T26" s="176">
        <f t="shared" si="2"/>
        <v>36</v>
      </c>
      <c r="U26" s="177" t="str">
        <f t="shared" si="3"/>
        <v> </v>
      </c>
      <c r="V26" s="178" t="str">
        <f t="shared" si="7"/>
        <v> </v>
      </c>
      <c r="W26" s="179" t="str">
        <f t="shared" si="8"/>
        <v> </v>
      </c>
      <c r="X26" s="180">
        <f t="shared" si="4"/>
        <v>3</v>
      </c>
      <c r="Y26" s="181">
        <f t="shared" si="9"/>
        <v>26.833333333333332</v>
      </c>
      <c r="Z26" s="182">
        <f t="shared" si="5"/>
        <v>26.833333333333332</v>
      </c>
      <c r="AA26" s="183">
        <f t="shared" si="6"/>
      </c>
      <c r="AB26" s="1"/>
    </row>
    <row r="27" spans="1:28" ht="12.75">
      <c r="A27" s="121" t="s">
        <v>213</v>
      </c>
      <c r="B27" s="122" t="s">
        <v>131</v>
      </c>
      <c r="C27" s="57"/>
      <c r="D27" s="57"/>
      <c r="E27" s="57"/>
      <c r="F27" s="57"/>
      <c r="G27" s="57"/>
      <c r="H27" s="57">
        <v>44</v>
      </c>
      <c r="I27" s="57">
        <v>45</v>
      </c>
      <c r="J27" s="57">
        <v>42</v>
      </c>
      <c r="K27" s="57">
        <v>42</v>
      </c>
      <c r="L27" s="57"/>
      <c r="M27" s="57"/>
      <c r="N27" s="57"/>
      <c r="O27" s="57"/>
      <c r="P27" s="57"/>
      <c r="Q27" s="1"/>
      <c r="R27" s="102">
        <f t="shared" si="0"/>
        <v>43.25</v>
      </c>
      <c r="S27" s="39">
        <f t="shared" si="1"/>
        <v>41.666666666666664</v>
      </c>
      <c r="T27" s="176">
        <f t="shared" si="2"/>
        <v>45</v>
      </c>
      <c r="U27" s="177" t="str">
        <f t="shared" si="3"/>
        <v> </v>
      </c>
      <c r="V27" s="178" t="str">
        <f t="shared" si="7"/>
        <v> </v>
      </c>
      <c r="W27" s="179" t="str">
        <f t="shared" si="8"/>
        <v> </v>
      </c>
      <c r="X27" s="180">
        <f t="shared" si="4"/>
        <v>4</v>
      </c>
      <c r="Y27" s="181">
        <f t="shared" si="9"/>
        <v>41.666666666666664</v>
      </c>
      <c r="Z27" s="182">
        <f t="shared" si="5"/>
        <v>41.666666666666664</v>
      </c>
      <c r="AA27" s="183">
        <f t="shared" si="6"/>
      </c>
      <c r="AB27" s="1"/>
    </row>
    <row r="28" spans="1:28" ht="12.75">
      <c r="A28" s="17" t="s">
        <v>212</v>
      </c>
      <c r="B28" s="132" t="s">
        <v>131</v>
      </c>
      <c r="C28" s="57"/>
      <c r="D28" s="57">
        <v>45</v>
      </c>
      <c r="E28" s="57">
        <v>44</v>
      </c>
      <c r="F28" s="57">
        <v>33</v>
      </c>
      <c r="G28" s="57">
        <v>42</v>
      </c>
      <c r="H28" s="57">
        <v>43</v>
      </c>
      <c r="I28" s="57">
        <v>41</v>
      </c>
      <c r="J28" s="57"/>
      <c r="K28" s="57">
        <v>35</v>
      </c>
      <c r="L28" s="57"/>
      <c r="M28" s="57"/>
      <c r="N28" s="57"/>
      <c r="O28" s="57"/>
      <c r="P28" s="57"/>
      <c r="Q28" s="1"/>
      <c r="R28" s="102">
        <f t="shared" si="0"/>
        <v>40.42857142857143</v>
      </c>
      <c r="S28" s="39">
        <f t="shared" si="1"/>
        <v>37.42857142857143</v>
      </c>
      <c r="T28" s="176">
        <f t="shared" si="2"/>
        <v>45</v>
      </c>
      <c r="U28" s="177" t="str">
        <f t="shared" si="3"/>
        <v> </v>
      </c>
      <c r="V28" s="178">
        <f t="shared" si="7"/>
        <v>40.42857142857143</v>
      </c>
      <c r="W28" s="179" t="str">
        <f t="shared" si="8"/>
        <v> </v>
      </c>
      <c r="X28" s="180">
        <f t="shared" si="4"/>
        <v>7</v>
      </c>
      <c r="Y28" s="181">
        <f t="shared" si="9"/>
        <v>37.42857142857143</v>
      </c>
      <c r="Z28" s="182">
        <f t="shared" si="5"/>
        <v>37.42857142857143</v>
      </c>
      <c r="AA28" s="183">
        <f t="shared" si="6"/>
      </c>
      <c r="AB28" s="1"/>
    </row>
    <row r="29" spans="1:28" ht="13.5" thickBot="1">
      <c r="A29" s="17" t="s">
        <v>214</v>
      </c>
      <c r="B29" s="132" t="s">
        <v>131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"/>
      <c r="R29" s="102">
        <f t="shared" si="0"/>
      </c>
      <c r="S29" s="39">
        <f t="shared" si="1"/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/>
      <c r="Y29" s="181">
        <f t="shared" si="9"/>
      </c>
      <c r="Z29" s="182">
        <f t="shared" si="5"/>
      </c>
      <c r="AA29" s="183">
        <f t="shared" si="6"/>
      </c>
      <c r="AB29" s="1"/>
    </row>
    <row r="30" spans="1:28" ht="12.75" hidden="1">
      <c r="A30" s="17"/>
      <c r="B30" s="1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"/>
      <c r="R30" s="102">
        <f t="shared" si="0"/>
      </c>
      <c r="S30" s="39">
        <f>IF((COUNT(C30:P30,C83:P83))&lt;1,"",(AVERAGE(C30:P30,C83:P83)))</f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2">
        <f t="shared" si="5"/>
      </c>
      <c r="AA30" s="183">
        <f t="shared" si="6"/>
      </c>
      <c r="AB30" s="1"/>
    </row>
    <row r="31" spans="1:28" ht="12.75" hidden="1">
      <c r="A31" s="17"/>
      <c r="B31" s="1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"/>
      <c r="R31" s="102">
        <f t="shared" si="0"/>
      </c>
      <c r="S31" s="39">
        <f>IF((COUNT(C31:P31,C84:P84))&lt;1,"",(AVERAGE(C31:P31,C84:P84)))</f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2">
        <f t="shared" si="5"/>
      </c>
      <c r="AA31" s="183">
        <f t="shared" si="6"/>
      </c>
      <c r="AB31" s="1"/>
    </row>
    <row r="32" spans="1:28" ht="12.75" hidden="1">
      <c r="A32" s="17"/>
      <c r="B32" s="1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"/>
      <c r="R32" s="102">
        <f t="shared" si="0"/>
      </c>
      <c r="S32" s="39">
        <f aca="true" t="shared" si="10" ref="S32:S42">IF((COUNT(C32:P32,C84:P84))&lt;1,"",(AVERAGE(C32:P32,C84:P84)))</f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2">
        <f t="shared" si="5"/>
      </c>
      <c r="AA32" s="183">
        <f t="shared" si="6"/>
      </c>
      <c r="AB32" s="1"/>
    </row>
    <row r="33" spans="1:28" ht="12.75" hidden="1">
      <c r="A33" s="17"/>
      <c r="B33" s="1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"/>
      <c r="R33" s="102">
        <f t="shared" si="0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2">
        <f t="shared" si="5"/>
      </c>
      <c r="AA33" s="183">
        <f t="shared" si="6"/>
      </c>
      <c r="AB33" s="1"/>
    </row>
    <row r="34" spans="1:28" ht="12.75" hidden="1">
      <c r="A34" s="17"/>
      <c r="B34" s="1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"/>
      <c r="R34" s="102">
        <f t="shared" si="0"/>
      </c>
      <c r="S34" s="39">
        <f t="shared" si="10"/>
      </c>
      <c r="T34" s="176">
        <f t="shared" si="2"/>
      </c>
      <c r="U34" s="177">
        <f t="shared" si="3"/>
      </c>
      <c r="V34" s="178" t="str">
        <f t="shared" si="7"/>
        <v> </v>
      </c>
      <c r="W34" s="179" t="str">
        <f t="shared" si="8"/>
        <v> </v>
      </c>
      <c r="X34" s="180">
        <f t="shared" si="4"/>
      </c>
      <c r="Y34" s="181">
        <f t="shared" si="9"/>
      </c>
      <c r="Z34" s="182">
        <f t="shared" si="5"/>
      </c>
      <c r="AA34" s="183">
        <f t="shared" si="6"/>
      </c>
      <c r="AB34" s="1"/>
    </row>
    <row r="35" spans="1:28" ht="12.75" hidden="1">
      <c r="A35" s="17"/>
      <c r="B35" s="1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"/>
      <c r="R35" s="102">
        <f t="shared" si="0"/>
      </c>
      <c r="S35" s="39">
        <f t="shared" si="10"/>
      </c>
      <c r="T35" s="176">
        <f t="shared" si="2"/>
      </c>
      <c r="U35" s="177">
        <f t="shared" si="3"/>
      </c>
      <c r="V35" s="178" t="str">
        <f t="shared" si="7"/>
        <v> </v>
      </c>
      <c r="W35" s="179" t="str">
        <f t="shared" si="8"/>
        <v> </v>
      </c>
      <c r="X35" s="180">
        <f t="shared" si="4"/>
      </c>
      <c r="Y35" s="181">
        <f t="shared" si="9"/>
      </c>
      <c r="Z35" s="182">
        <f t="shared" si="5"/>
      </c>
      <c r="AA35" s="183">
        <f t="shared" si="6"/>
      </c>
      <c r="AB35" s="1"/>
    </row>
    <row r="36" spans="1:28" ht="12.75" hidden="1">
      <c r="A36" s="17"/>
      <c r="B36" s="1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"/>
      <c r="R36" s="102">
        <f t="shared" si="0"/>
      </c>
      <c r="S36" s="39">
        <f t="shared" si="10"/>
      </c>
      <c r="T36" s="176">
        <f t="shared" si="2"/>
      </c>
      <c r="U36" s="177">
        <f t="shared" si="3"/>
      </c>
      <c r="V36" s="178" t="str">
        <f t="shared" si="7"/>
        <v> </v>
      </c>
      <c r="W36" s="179" t="str">
        <f t="shared" si="8"/>
        <v> </v>
      </c>
      <c r="X36" s="180">
        <f t="shared" si="4"/>
      </c>
      <c r="Y36" s="181">
        <f t="shared" si="9"/>
      </c>
      <c r="Z36" s="182">
        <f t="shared" si="5"/>
      </c>
      <c r="AA36" s="183">
        <f t="shared" si="6"/>
      </c>
      <c r="AB36" s="1"/>
    </row>
    <row r="37" spans="1:28" ht="12.75" hidden="1">
      <c r="A37" s="17"/>
      <c r="B37" s="1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"/>
      <c r="R37" s="102">
        <f t="shared" si="0"/>
      </c>
      <c r="S37" s="39">
        <f t="shared" si="10"/>
      </c>
      <c r="T37" s="176">
        <f t="shared" si="2"/>
      </c>
      <c r="U37" s="177">
        <f t="shared" si="3"/>
      </c>
      <c r="V37" s="178" t="str">
        <f t="shared" si="7"/>
        <v> </v>
      </c>
      <c r="W37" s="179" t="str">
        <f t="shared" si="8"/>
        <v> </v>
      </c>
      <c r="X37" s="180">
        <f t="shared" si="4"/>
      </c>
      <c r="Y37" s="181">
        <f t="shared" si="9"/>
      </c>
      <c r="Z37" s="182">
        <f t="shared" si="5"/>
      </c>
      <c r="AA37" s="183">
        <f t="shared" si="6"/>
      </c>
      <c r="AB37" s="1"/>
    </row>
    <row r="38" spans="1:28" ht="12.75" hidden="1">
      <c r="A38" s="17"/>
      <c r="B38" s="1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"/>
      <c r="R38" s="102">
        <f t="shared" si="0"/>
      </c>
      <c r="S38" s="39">
        <f t="shared" si="10"/>
      </c>
      <c r="T38" s="176">
        <f t="shared" si="2"/>
      </c>
      <c r="U38" s="177">
        <f t="shared" si="3"/>
      </c>
      <c r="V38" s="178" t="str">
        <f t="shared" si="7"/>
        <v> </v>
      </c>
      <c r="W38" s="179" t="str">
        <f t="shared" si="8"/>
        <v> </v>
      </c>
      <c r="X38" s="180">
        <f t="shared" si="4"/>
      </c>
      <c r="Y38" s="181">
        <f t="shared" si="9"/>
      </c>
      <c r="Z38" s="182">
        <f t="shared" si="5"/>
      </c>
      <c r="AA38" s="183">
        <f t="shared" si="6"/>
      </c>
      <c r="AB38" s="1"/>
    </row>
    <row r="39" spans="1:28" ht="12.75" hidden="1">
      <c r="A39" s="17"/>
      <c r="B39" s="1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"/>
      <c r="R39" s="102">
        <f t="shared" si="0"/>
      </c>
      <c r="S39" s="39">
        <f t="shared" si="10"/>
      </c>
      <c r="T39" s="176">
        <f t="shared" si="2"/>
      </c>
      <c r="U39" s="177">
        <f t="shared" si="3"/>
      </c>
      <c r="V39" s="178" t="str">
        <f t="shared" si="7"/>
        <v> </v>
      </c>
      <c r="W39" s="179" t="str">
        <f t="shared" si="8"/>
        <v> </v>
      </c>
      <c r="X39" s="180">
        <f t="shared" si="4"/>
      </c>
      <c r="Y39" s="181">
        <f t="shared" si="9"/>
      </c>
      <c r="Z39" s="182">
        <f t="shared" si="5"/>
      </c>
      <c r="AA39" s="183">
        <f t="shared" si="6"/>
      </c>
      <c r="AB39" s="1"/>
    </row>
    <row r="40" spans="1:28" ht="12.75" hidden="1">
      <c r="A40" s="17"/>
      <c r="B40" s="1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"/>
      <c r="R40" s="102">
        <f t="shared" si="0"/>
      </c>
      <c r="S40" s="39">
        <f t="shared" si="10"/>
      </c>
      <c r="T40" s="176">
        <f t="shared" si="2"/>
      </c>
      <c r="U40" s="177">
        <f t="shared" si="3"/>
      </c>
      <c r="V40" s="178" t="str">
        <f t="shared" si="7"/>
        <v> </v>
      </c>
      <c r="W40" s="179" t="str">
        <f t="shared" si="8"/>
        <v> </v>
      </c>
      <c r="X40" s="180">
        <f t="shared" si="4"/>
      </c>
      <c r="Y40" s="181">
        <f t="shared" si="9"/>
      </c>
      <c r="Z40" s="182">
        <f t="shared" si="5"/>
      </c>
      <c r="AA40" s="183">
        <f t="shared" si="6"/>
      </c>
      <c r="AB40" s="1"/>
    </row>
    <row r="41" spans="1:28" ht="12.75" hidden="1">
      <c r="A41" s="17"/>
      <c r="B41" s="13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1"/>
      <c r="R41" s="102">
        <f t="shared" si="0"/>
      </c>
      <c r="S41" s="39">
        <f t="shared" si="10"/>
      </c>
      <c r="T41" s="176">
        <f t="shared" si="2"/>
      </c>
      <c r="U41" s="177">
        <f t="shared" si="3"/>
      </c>
      <c r="V41" s="178" t="str">
        <f t="shared" si="7"/>
        <v> </v>
      </c>
      <c r="W41" s="179" t="str">
        <f t="shared" si="8"/>
        <v> </v>
      </c>
      <c r="X41" s="180">
        <f t="shared" si="4"/>
      </c>
      <c r="Y41" s="181">
        <f t="shared" si="9"/>
      </c>
      <c r="Z41" s="182">
        <f t="shared" si="5"/>
      </c>
      <c r="AA41" s="183">
        <f t="shared" si="6"/>
      </c>
      <c r="AB41" s="1"/>
    </row>
    <row r="42" spans="1:28" ht="13.5" hidden="1" thickBot="1">
      <c r="A42" s="17"/>
      <c r="B42" s="1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"/>
      <c r="R42" s="103">
        <f t="shared" si="0"/>
      </c>
      <c r="S42" s="39">
        <f t="shared" si="10"/>
      </c>
      <c r="T42" s="185">
        <f t="shared" si="2"/>
      </c>
      <c r="U42" s="186">
        <f t="shared" si="3"/>
      </c>
      <c r="V42" s="178" t="str">
        <f t="shared" si="7"/>
        <v> </v>
      </c>
      <c r="W42" s="179" t="str">
        <f t="shared" si="8"/>
        <v> </v>
      </c>
      <c r="X42" s="187">
        <f t="shared" si="4"/>
      </c>
      <c r="Y42" s="181">
        <f t="shared" si="9"/>
      </c>
      <c r="Z42" s="182">
        <f t="shared" si="5"/>
      </c>
      <c r="AA42" s="183">
        <f t="shared" si="6"/>
      </c>
      <c r="AB42" s="1"/>
    </row>
    <row r="43" spans="1:28" ht="13.5" thickBot="1">
      <c r="A43" s="1"/>
      <c r="B43" s="5"/>
      <c r="C43" s="7">
        <f aca="true" t="shared" si="11" ref="C43:P43">IF(SUM(C4:C42)=0,"",SUM(C4:C42))</f>
        <v>428</v>
      </c>
      <c r="D43" s="7">
        <f t="shared" si="11"/>
        <v>407</v>
      </c>
      <c r="E43" s="7">
        <f t="shared" si="11"/>
        <v>418</v>
      </c>
      <c r="F43" s="7">
        <f t="shared" si="11"/>
        <v>381</v>
      </c>
      <c r="G43" s="7">
        <f t="shared" si="11"/>
        <v>422</v>
      </c>
      <c r="H43" s="7">
        <f t="shared" si="11"/>
        <v>423</v>
      </c>
      <c r="I43" s="7">
        <f t="shared" si="11"/>
        <v>437</v>
      </c>
      <c r="J43" s="7">
        <f t="shared" si="11"/>
        <v>408</v>
      </c>
      <c r="K43" s="7">
        <f t="shared" si="11"/>
        <v>418</v>
      </c>
      <c r="L43" s="7">
        <f t="shared" si="11"/>
      </c>
      <c r="M43" s="7">
        <f t="shared" si="11"/>
      </c>
      <c r="N43" s="7">
        <f t="shared" si="11"/>
      </c>
      <c r="O43" s="7">
        <f t="shared" si="11"/>
      </c>
      <c r="P43" s="7">
        <f t="shared" si="11"/>
      </c>
      <c r="Q43" s="1"/>
      <c r="R43" s="20">
        <f t="shared" si="0"/>
        <v>415.77777777777777</v>
      </c>
      <c r="S43" s="20">
        <f>IF((COUNT(C43:P43,C95:P95))&lt;1,"",IF(COUNT(C95:P95)&lt;1,AVERAGE(C43:P43),IF(COUNT(C43:P43)&lt;1,AVERAGE(C95:P95),AVERAGE(C43:P43,C95:P95))))</f>
        <v>405.44444444444446</v>
      </c>
      <c r="T43" s="22">
        <f>IF(SUM(T4:T42)&lt;1,"",MAX(T4:T42))</f>
        <v>61</v>
      </c>
      <c r="U43" s="22">
        <f>IF(SUM(U4:U42)&lt;1,"",MAX(U4:U42))</f>
        <v>44</v>
      </c>
      <c r="V43" s="20">
        <f>IF(SUM(V4:V42)&lt;1,"",(MAX(V4:V42)))</f>
        <v>47.125</v>
      </c>
      <c r="W43" s="20">
        <f>IF(SUM(W4:W42)&lt;1,"",(MAX(W4:W42)))</f>
      </c>
      <c r="X43" s="188">
        <f>IF((COUNT(C43:P43))&lt;1,"",+COUNT(C43:P43))</f>
        <v>9</v>
      </c>
      <c r="Y43" s="104">
        <f>IF(MAX(Y$4:Y$42)&lt;1,"",MAX(Y$4:Y$42))</f>
        <v>44.64705882352941</v>
      </c>
      <c r="Z43" s="104">
        <f>IF(MAX(Z$4:Z$42)&lt;1,"",MAX(Z$4:Z$42))</f>
        <v>44.64705882352941</v>
      </c>
      <c r="AA43" s="104">
        <f>IF(MAX(AA$4:AA$42)&lt;1,"",MAX(AA$4:AA$42))</f>
        <v>36.27272727272727</v>
      </c>
      <c r="AB43" s="1"/>
    </row>
    <row r="44" spans="1:28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</row>
    <row r="45" spans="1:28" ht="12.75">
      <c r="A45" s="1" t="s">
        <v>50</v>
      </c>
      <c r="B45" s="1"/>
      <c r="C45" s="14">
        <f>Kingfishers!C95</f>
        <v>430</v>
      </c>
      <c r="D45" s="14">
        <f>Trackers!C95</f>
        <v>416</v>
      </c>
      <c r="E45" s="14">
        <f>'Badsey Lads'!D95</f>
        <v>419</v>
      </c>
      <c r="F45" s="14">
        <f>Nomads!E95</f>
        <v>393</v>
      </c>
      <c r="G45" s="14">
        <f>'Wickhamford Sports'!G95</f>
        <v>405</v>
      </c>
      <c r="H45" s="14">
        <f>'Odds &amp; Sods'!H95</f>
        <v>438</v>
      </c>
      <c r="I45" s="14">
        <f>Rustlers!I95</f>
        <v>411</v>
      </c>
      <c r="J45" s="14">
        <f>'Team Phoenix'!J95</f>
        <v>427</v>
      </c>
      <c r="K45" s="14">
        <f>'Badsey Reckers'!K95</f>
        <v>457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 t="s">
        <v>42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2" ref="D47:P47">IF(ISNUMBER(D43),IF(ISNUMBER(D45),IF(D43&gt;D45,"Won",IF(D43=D45,"Draw","Lost")),"Error"),IF(ISNUMBER(D45),"Error",IF(D43="",IF(ISTEXT(D45),"",""),"Awarded Awy")))</f>
        <v>Lost</v>
      </c>
      <c r="E47" s="108" t="str">
        <f t="shared" si="12"/>
        <v>Lost</v>
      </c>
      <c r="F47" s="108" t="str">
        <f t="shared" si="12"/>
        <v>Lost</v>
      </c>
      <c r="G47" s="108" t="str">
        <f t="shared" si="12"/>
        <v>Won</v>
      </c>
      <c r="H47" s="108" t="str">
        <f t="shared" si="12"/>
        <v>Lost</v>
      </c>
      <c r="I47" s="108" t="str">
        <f t="shared" si="12"/>
        <v>Won</v>
      </c>
      <c r="J47" s="108" t="str">
        <f t="shared" si="12"/>
        <v>Lost</v>
      </c>
      <c r="K47" s="108" t="str">
        <f t="shared" si="12"/>
        <v>Lost</v>
      </c>
      <c r="L47" s="108">
        <f t="shared" si="12"/>
      </c>
      <c r="M47" s="108">
        <f t="shared" si="12"/>
      </c>
      <c r="N47" s="108">
        <f t="shared" si="12"/>
      </c>
      <c r="O47" s="108">
        <f t="shared" si="12"/>
      </c>
      <c r="P47" s="108">
        <f t="shared" si="12"/>
      </c>
      <c r="Q47" s="1"/>
      <c r="R47" s="1" t="s">
        <v>31</v>
      </c>
      <c r="S47" s="5">
        <f>COUNTIF(C47:P47,"Won")</f>
        <v>2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7</v>
      </c>
      <c r="X47" s="1"/>
      <c r="Y47" s="1"/>
      <c r="Z47" s="1"/>
      <c r="AA47" s="1"/>
      <c r="AB47" s="1"/>
    </row>
    <row r="48" spans="1:28" ht="12.75">
      <c r="A48" s="1" t="s">
        <v>43</v>
      </c>
      <c r="B48" s="1"/>
      <c r="C48" s="108">
        <v>2</v>
      </c>
      <c r="D48" s="108">
        <v>3</v>
      </c>
      <c r="E48" s="108">
        <v>3</v>
      </c>
      <c r="F48" s="108">
        <v>3</v>
      </c>
      <c r="G48" s="108">
        <v>3</v>
      </c>
      <c r="H48" s="108">
        <v>3</v>
      </c>
      <c r="I48" s="108">
        <v>3</v>
      </c>
      <c r="J48" s="108">
        <v>1</v>
      </c>
      <c r="K48" s="108">
        <v>0</v>
      </c>
      <c r="L48" s="108"/>
      <c r="M48" s="108"/>
      <c r="N48" s="108"/>
      <c r="O48" s="108"/>
      <c r="P48" s="108"/>
      <c r="Q48" s="1"/>
      <c r="R48" s="1" t="s">
        <v>43</v>
      </c>
      <c r="S48" s="5">
        <f>SUM(C48:P48)</f>
        <v>21</v>
      </c>
      <c r="T48" s="1"/>
      <c r="U48" s="5"/>
      <c r="V48" s="1"/>
      <c r="W48" s="5"/>
      <c r="X48" s="1"/>
      <c r="Y48" s="1"/>
      <c r="Z48" s="1"/>
      <c r="AA48" s="1"/>
      <c r="AB48" s="1"/>
    </row>
    <row r="49" spans="1:28" ht="12.75">
      <c r="A49" s="1" t="s">
        <v>4</v>
      </c>
      <c r="B49" s="1"/>
      <c r="C49" s="108"/>
      <c r="D49" s="108"/>
      <c r="E49" s="108"/>
      <c r="F49" s="108"/>
      <c r="G49" s="108">
        <v>1</v>
      </c>
      <c r="H49" s="108"/>
      <c r="I49" s="108"/>
      <c r="J49" s="108">
        <v>1</v>
      </c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2</v>
      </c>
      <c r="T49" s="1" t="s">
        <v>8</v>
      </c>
      <c r="U49" s="5">
        <f>(COUNT(C45:P45)*6)-(S48+S49)</f>
        <v>31</v>
      </c>
      <c r="V49" s="1"/>
      <c r="W49" s="5"/>
      <c r="X49" s="1"/>
      <c r="Y49" s="1"/>
      <c r="Z49" s="1"/>
      <c r="AA49" s="1"/>
      <c r="AB49" s="1"/>
    </row>
    <row r="50" spans="1:28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5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</row>
    <row r="51" spans="1:28" ht="12.75">
      <c r="A51" s="1" t="s">
        <v>6</v>
      </c>
      <c r="B51" s="1"/>
      <c r="C51" s="108">
        <f>IF(C47="","",IF(C47="Awarded Hme",12,IF(C47="Awarded Awy",0,IF(C47="Won",6,IF(C47="Draw",3,0))+C48+(C49/2)-C50)))</f>
        <v>2</v>
      </c>
      <c r="D51" s="108">
        <f>IF(D47="","",IF(D47="Awarded Hme",12,IF(D47="Awarded Awy",0,IF(D47="Won",6,IF(D47="Draw",3,0))+D48+(D49/2)-D50)))</f>
        <v>3</v>
      </c>
      <c r="E51" s="108">
        <f aca="true" t="shared" si="13" ref="E51:P51">IF(E47="","",IF(E47="Awarded Hme",12,IF(E47="Awarded Awy",0,IF(E47="Won",6,IF(E47="Draw",3,0))+E48+(E49/2)-E50)))</f>
        <v>3</v>
      </c>
      <c r="F51" s="108">
        <f t="shared" si="13"/>
        <v>3</v>
      </c>
      <c r="G51" s="108">
        <f t="shared" si="13"/>
        <v>9.5</v>
      </c>
      <c r="H51" s="108">
        <f t="shared" si="13"/>
        <v>3</v>
      </c>
      <c r="I51" s="108">
        <f t="shared" si="13"/>
        <v>9</v>
      </c>
      <c r="J51" s="108">
        <f t="shared" si="13"/>
        <v>1.5</v>
      </c>
      <c r="K51" s="108">
        <f t="shared" si="13"/>
        <v>0</v>
      </c>
      <c r="L51" s="108">
        <f t="shared" si="13"/>
      </c>
      <c r="M51" s="108">
        <f t="shared" si="13"/>
      </c>
      <c r="N51" s="108">
        <f t="shared" si="13"/>
      </c>
      <c r="O51" s="108">
        <f t="shared" si="13"/>
      </c>
      <c r="P51" s="108">
        <f t="shared" si="13"/>
      </c>
      <c r="Q51" s="1"/>
      <c r="R51" s="1" t="s">
        <v>6</v>
      </c>
      <c r="S51" s="5">
        <f>SUM(C51:P51)</f>
        <v>34</v>
      </c>
      <c r="T51" s="1"/>
      <c r="U51" s="5"/>
      <c r="V51" s="1"/>
      <c r="W51" s="5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thickBot="1">
      <c r="A53" s="244" t="str">
        <f ca="1">+RIGHT(CELL("filename",A1),LEN(CELL("filename",A1))-FIND("]",CELL("filename",A1)))&amp;" Away"</f>
        <v>Goodalls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</row>
    <row r="54" spans="1:28" ht="13.5" thickBot="1">
      <c r="A54" s="167" t="s">
        <v>110</v>
      </c>
      <c r="B54" s="161" t="s">
        <v>79</v>
      </c>
      <c r="C54" s="206">
        <v>45197</v>
      </c>
      <c r="D54" s="206">
        <v>45218</v>
      </c>
      <c r="E54" s="206">
        <v>45246</v>
      </c>
      <c r="F54" s="206">
        <v>45260</v>
      </c>
      <c r="G54" s="206">
        <v>45302</v>
      </c>
      <c r="H54" s="206">
        <v>45315</v>
      </c>
      <c r="I54" s="206">
        <v>45337</v>
      </c>
      <c r="J54" s="206">
        <v>45344</v>
      </c>
      <c r="K54" s="206">
        <v>45365</v>
      </c>
      <c r="L54" s="226"/>
      <c r="M54" s="226"/>
      <c r="N54" s="163"/>
      <c r="O54" s="164"/>
      <c r="P54" s="227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</row>
    <row r="55" spans="1:28" ht="13.5" thickBot="1">
      <c r="A55" s="162" t="str">
        <f ca="1">+RIGHT(CELL("filename",A1),LEN(CELL("filename",A1))-FIND("]",CELL("filename",A1)))</f>
        <v>Goodalls</v>
      </c>
      <c r="B55" s="7" t="s">
        <v>10</v>
      </c>
      <c r="C55" s="207" t="s">
        <v>395</v>
      </c>
      <c r="D55" s="207" t="s">
        <v>125</v>
      </c>
      <c r="E55" s="207" t="s">
        <v>150</v>
      </c>
      <c r="F55" s="207" t="s">
        <v>121</v>
      </c>
      <c r="G55" s="207" t="s">
        <v>127</v>
      </c>
      <c r="H55" s="207" t="s">
        <v>374</v>
      </c>
      <c r="I55" s="207" t="s">
        <v>128</v>
      </c>
      <c r="J55" s="207" t="s">
        <v>124</v>
      </c>
      <c r="K55" s="207" t="s">
        <v>120</v>
      </c>
      <c r="L55" s="160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23</v>
      </c>
      <c r="Y55" s="16"/>
      <c r="Z55" s="1"/>
      <c r="AA55" s="1"/>
      <c r="AB55" s="1"/>
    </row>
    <row r="56" spans="1:28" ht="12.75">
      <c r="A56" s="221" t="s">
        <v>228</v>
      </c>
      <c r="B56" s="132" t="s">
        <v>131</v>
      </c>
      <c r="C56" s="222">
        <v>40</v>
      </c>
      <c r="D56" s="13">
        <v>35</v>
      </c>
      <c r="E56" s="13">
        <v>38</v>
      </c>
      <c r="F56" s="13">
        <v>46</v>
      </c>
      <c r="G56" s="13"/>
      <c r="H56" s="13"/>
      <c r="I56" s="13"/>
      <c r="J56" s="13"/>
      <c r="K56" s="13"/>
      <c r="L56" s="14"/>
      <c r="M56" s="13"/>
      <c r="N56" s="14"/>
      <c r="O56" s="14"/>
      <c r="P56" s="100"/>
      <c r="Q56" s="190"/>
      <c r="R56" s="96">
        <f aca="true" t="shared" si="14" ref="R56:R94">IF((COUNT(C56:P56))&lt;1,"",(AVERAGE(C56:P56)))</f>
        <v>39.75</v>
      </c>
      <c r="S56" s="191"/>
      <c r="T56" s="168">
        <f aca="true" t="shared" si="15" ref="T56:T94">IF((COUNT(C56:P56))&lt;1,"",IF(B56="F"," ",MAX(C56:P56)))</f>
        <v>46</v>
      </c>
      <c r="U56" s="169" t="str">
        <f aca="true" t="shared" si="16" ref="U56:U94">IF((COUNT(C56:P56))&lt;1,"",IF(B56="F",MAX(C56:P56)," "))</f>
        <v> </v>
      </c>
      <c r="V56" s="192" t="str">
        <f>IF(B56="F"," ",IF(COUNTA(C56:P56)&gt;=6,R56," "))</f>
        <v> </v>
      </c>
      <c r="W56" s="193" t="str">
        <f>IF(B56="F",IF(COUNTA(C56:P56)&gt;=6,R56," ")," ")</f>
        <v> </v>
      </c>
      <c r="X56" s="172">
        <f aca="true" t="shared" si="17" ref="X56:X94">IF((COUNT(C56:P56))&lt;1,"",(COUNT(C56:P56)))</f>
        <v>4</v>
      </c>
      <c r="Y56" s="19"/>
      <c r="Z56" s="1"/>
      <c r="AA56" s="1"/>
      <c r="AB56" s="1"/>
    </row>
    <row r="57" spans="1:28" ht="12.75">
      <c r="A57" s="216" t="s">
        <v>390</v>
      </c>
      <c r="B57" s="217" t="s">
        <v>131</v>
      </c>
      <c r="C57" s="57">
        <v>47</v>
      </c>
      <c r="D57" s="14">
        <v>44</v>
      </c>
      <c r="E57" s="14">
        <v>35</v>
      </c>
      <c r="F57" s="14">
        <v>47</v>
      </c>
      <c r="G57" s="14">
        <v>52</v>
      </c>
      <c r="H57" s="14">
        <v>47</v>
      </c>
      <c r="I57" s="14">
        <v>36</v>
      </c>
      <c r="J57" s="14">
        <v>39</v>
      </c>
      <c r="K57" s="14">
        <v>35</v>
      </c>
      <c r="L57" s="14"/>
      <c r="M57" s="14"/>
      <c r="N57" s="14"/>
      <c r="O57" s="14"/>
      <c r="P57" s="14"/>
      <c r="Q57" s="1"/>
      <c r="R57" s="97">
        <f t="shared" si="14"/>
        <v>42.44444444444444</v>
      </c>
      <c r="S57" s="95"/>
      <c r="T57" s="176">
        <f t="shared" si="15"/>
        <v>52</v>
      </c>
      <c r="U57" s="177" t="str">
        <f t="shared" si="16"/>
        <v> </v>
      </c>
      <c r="V57" s="194">
        <f>IF(B57="F"," ",IF(COUNTA(C57:P57)&gt;=6,R57," "))</f>
        <v>42.44444444444444</v>
      </c>
      <c r="W57" s="195" t="str">
        <f>IF(B57="F",IF(COUNTA(C57:P57)&gt;=6,R57," ")," ")</f>
        <v> </v>
      </c>
      <c r="X57" s="180">
        <f t="shared" si="17"/>
        <v>9</v>
      </c>
      <c r="Y57" s="16"/>
      <c r="Z57" s="1"/>
      <c r="AA57" s="1"/>
      <c r="AB57" s="1"/>
    </row>
    <row r="58" spans="1:28" ht="12.75">
      <c r="A58" s="216" t="s">
        <v>215</v>
      </c>
      <c r="B58" s="217" t="s">
        <v>131</v>
      </c>
      <c r="C58" s="57">
        <v>44</v>
      </c>
      <c r="D58" s="14">
        <v>47</v>
      </c>
      <c r="E58" s="14">
        <v>30</v>
      </c>
      <c r="F58" s="14">
        <v>39</v>
      </c>
      <c r="G58" s="14">
        <v>40</v>
      </c>
      <c r="H58" s="14"/>
      <c r="I58" s="14">
        <v>48</v>
      </c>
      <c r="J58" s="14">
        <v>43</v>
      </c>
      <c r="K58" s="14">
        <v>30</v>
      </c>
      <c r="L58" s="14"/>
      <c r="M58" s="14"/>
      <c r="N58" s="14"/>
      <c r="O58" s="14"/>
      <c r="P58" s="14"/>
      <c r="Q58" s="1"/>
      <c r="R58" s="97">
        <f t="shared" si="14"/>
        <v>40.125</v>
      </c>
      <c r="S58" s="95"/>
      <c r="T58" s="176">
        <f t="shared" si="15"/>
        <v>48</v>
      </c>
      <c r="U58" s="177" t="str">
        <f t="shared" si="16"/>
        <v> </v>
      </c>
      <c r="V58" s="194">
        <f aca="true" t="shared" si="18" ref="V58:V94">IF(B58="F"," ",IF(COUNTA(C58:P58)&gt;=6,R58," "))</f>
        <v>40.125</v>
      </c>
      <c r="W58" s="195" t="str">
        <f aca="true" t="shared" si="19" ref="W58:W94">IF(B58="F",IF(COUNTA(C58:P58)&gt;=6,R58," ")," ")</f>
        <v> </v>
      </c>
      <c r="X58" s="180">
        <f t="shared" si="17"/>
        <v>8</v>
      </c>
      <c r="Y58" s="16"/>
      <c r="Z58" s="1"/>
      <c r="AA58" s="1"/>
      <c r="AB58" s="1"/>
    </row>
    <row r="59" spans="1:28" ht="12.75">
      <c r="A59" s="218" t="s">
        <v>224</v>
      </c>
      <c r="B59" s="215" t="s">
        <v>131</v>
      </c>
      <c r="C59" s="57">
        <v>45</v>
      </c>
      <c r="D59" s="14">
        <v>48</v>
      </c>
      <c r="E59" s="14"/>
      <c r="F59" s="14"/>
      <c r="G59" s="14"/>
      <c r="H59" s="14">
        <v>35</v>
      </c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14"/>
        <v>42.666666666666664</v>
      </c>
      <c r="S59" s="95"/>
      <c r="T59" s="176">
        <f t="shared" si="15"/>
        <v>48</v>
      </c>
      <c r="U59" s="177" t="str">
        <f t="shared" si="16"/>
        <v> </v>
      </c>
      <c r="V59" s="194" t="str">
        <f t="shared" si="18"/>
        <v> </v>
      </c>
      <c r="W59" s="195" t="str">
        <f t="shared" si="19"/>
        <v> </v>
      </c>
      <c r="X59" s="180">
        <f t="shared" si="17"/>
        <v>3</v>
      </c>
      <c r="Y59" s="16"/>
      <c r="Z59" s="1"/>
      <c r="AA59" s="1"/>
      <c r="AB59" s="1"/>
    </row>
    <row r="60" spans="1:28" ht="12.75">
      <c r="A60" s="218" t="s">
        <v>225</v>
      </c>
      <c r="B60" s="215" t="s">
        <v>35</v>
      </c>
      <c r="C60" s="5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14"/>
      </c>
      <c r="S60" s="95"/>
      <c r="T60" s="176">
        <f t="shared" si="15"/>
      </c>
      <c r="U60" s="177">
        <f t="shared" si="16"/>
      </c>
      <c r="V60" s="194" t="str">
        <f t="shared" si="18"/>
        <v> </v>
      </c>
      <c r="W60" s="195" t="str">
        <f t="shared" si="19"/>
        <v> </v>
      </c>
      <c r="X60" s="180">
        <f t="shared" si="17"/>
      </c>
      <c r="Y60" s="16"/>
      <c r="Z60" s="1"/>
      <c r="AA60" s="1"/>
      <c r="AB60" s="1"/>
    </row>
    <row r="61" spans="1:28" ht="12.75">
      <c r="A61" s="218" t="s">
        <v>230</v>
      </c>
      <c r="B61" s="215" t="s">
        <v>35</v>
      </c>
      <c r="C61" s="5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>
        <f t="shared" si="14"/>
      </c>
      <c r="S61" s="95"/>
      <c r="T61" s="176">
        <f t="shared" si="15"/>
      </c>
      <c r="U61" s="177">
        <f t="shared" si="16"/>
      </c>
      <c r="V61" s="194" t="str">
        <f t="shared" si="18"/>
        <v> </v>
      </c>
      <c r="W61" s="195" t="str">
        <f t="shared" si="19"/>
        <v> </v>
      </c>
      <c r="X61" s="180">
        <f t="shared" si="17"/>
      </c>
      <c r="Y61" s="16"/>
      <c r="Z61" s="1"/>
      <c r="AA61" s="1"/>
      <c r="AB61" s="1"/>
    </row>
    <row r="62" spans="1:28" ht="12.75">
      <c r="A62" s="218" t="s">
        <v>229</v>
      </c>
      <c r="B62" s="215" t="s">
        <v>131</v>
      </c>
      <c r="C62" s="57">
        <v>40</v>
      </c>
      <c r="D62" s="14"/>
      <c r="E62" s="14">
        <v>37</v>
      </c>
      <c r="F62" s="14">
        <v>40</v>
      </c>
      <c r="G62" s="14"/>
      <c r="H62" s="14">
        <v>41</v>
      </c>
      <c r="I62" s="14">
        <v>39</v>
      </c>
      <c r="J62" s="14">
        <v>49</v>
      </c>
      <c r="K62" s="14">
        <v>34</v>
      </c>
      <c r="L62" s="14"/>
      <c r="M62" s="14"/>
      <c r="N62" s="14"/>
      <c r="O62" s="14"/>
      <c r="P62" s="14"/>
      <c r="Q62" s="1"/>
      <c r="R62" s="97">
        <f t="shared" si="14"/>
        <v>40</v>
      </c>
      <c r="S62" s="95"/>
      <c r="T62" s="176">
        <f t="shared" si="15"/>
        <v>49</v>
      </c>
      <c r="U62" s="177" t="str">
        <f t="shared" si="16"/>
        <v> </v>
      </c>
      <c r="V62" s="194">
        <f t="shared" si="18"/>
        <v>40</v>
      </c>
      <c r="W62" s="195" t="str">
        <f t="shared" si="19"/>
        <v> </v>
      </c>
      <c r="X62" s="180">
        <f t="shared" si="17"/>
        <v>7</v>
      </c>
      <c r="Y62" s="16"/>
      <c r="Z62" s="1"/>
      <c r="AA62" s="1"/>
      <c r="AB62" s="1"/>
    </row>
    <row r="63" spans="1:28" ht="12.75">
      <c r="A63" s="218" t="s">
        <v>378</v>
      </c>
      <c r="B63" s="215" t="s">
        <v>131</v>
      </c>
      <c r="C63" s="5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14"/>
      </c>
      <c r="S63" s="95"/>
      <c r="T63" s="176">
        <f t="shared" si="15"/>
      </c>
      <c r="U63" s="177">
        <f t="shared" si="16"/>
      </c>
      <c r="V63" s="194" t="str">
        <f t="shared" si="18"/>
        <v> </v>
      </c>
      <c r="W63" s="195" t="str">
        <f t="shared" si="19"/>
        <v> </v>
      </c>
      <c r="X63" s="180">
        <f t="shared" si="17"/>
      </c>
      <c r="Y63" s="16"/>
      <c r="Z63" s="1"/>
      <c r="AA63" s="1"/>
      <c r="AB63" s="1"/>
    </row>
    <row r="64" spans="1:28" ht="12.75">
      <c r="A64" s="218" t="s">
        <v>227</v>
      </c>
      <c r="B64" s="215" t="s">
        <v>35</v>
      </c>
      <c r="C64" s="57"/>
      <c r="D64" s="14"/>
      <c r="E64" s="14"/>
      <c r="F64" s="14"/>
      <c r="G64" s="14"/>
      <c r="H64" s="14">
        <v>38</v>
      </c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4"/>
        <v>38</v>
      </c>
      <c r="S64" s="95"/>
      <c r="T64" s="176" t="str">
        <f t="shared" si="15"/>
        <v> </v>
      </c>
      <c r="U64" s="177">
        <f t="shared" si="16"/>
        <v>38</v>
      </c>
      <c r="V64" s="194" t="str">
        <f t="shared" si="18"/>
        <v> </v>
      </c>
      <c r="W64" s="195" t="str">
        <f t="shared" si="19"/>
        <v> </v>
      </c>
      <c r="X64" s="180">
        <f t="shared" si="17"/>
        <v>1</v>
      </c>
      <c r="Y64" s="16"/>
      <c r="Z64" s="1"/>
      <c r="AA64" s="1"/>
      <c r="AB64" s="1"/>
    </row>
    <row r="65" spans="1:28" ht="12.75">
      <c r="A65" s="216" t="s">
        <v>226</v>
      </c>
      <c r="B65" s="217" t="s">
        <v>131</v>
      </c>
      <c r="C65" s="5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29"/>
      <c r="O65" s="14"/>
      <c r="P65" s="14"/>
      <c r="Q65" s="1"/>
      <c r="R65" s="97">
        <f t="shared" si="14"/>
      </c>
      <c r="S65" s="95"/>
      <c r="T65" s="176">
        <f t="shared" si="15"/>
      </c>
      <c r="U65" s="177">
        <f t="shared" si="16"/>
      </c>
      <c r="V65" s="194" t="str">
        <f t="shared" si="18"/>
        <v> </v>
      </c>
      <c r="W65" s="195" t="str">
        <f t="shared" si="19"/>
        <v> </v>
      </c>
      <c r="X65" s="180">
        <f t="shared" si="17"/>
      </c>
      <c r="Y65" s="16"/>
      <c r="Z65" s="1"/>
      <c r="AA65" s="1"/>
      <c r="AB65" s="1"/>
    </row>
    <row r="66" spans="1:28" ht="12.75">
      <c r="A66" s="218" t="s">
        <v>216</v>
      </c>
      <c r="B66" s="215" t="s">
        <v>131</v>
      </c>
      <c r="C66" s="57">
        <v>47</v>
      </c>
      <c r="D66" s="14">
        <v>54</v>
      </c>
      <c r="E66" s="14">
        <v>43</v>
      </c>
      <c r="F66" s="14">
        <v>41</v>
      </c>
      <c r="G66" s="14">
        <v>44</v>
      </c>
      <c r="H66" s="14"/>
      <c r="I66" s="14">
        <v>34</v>
      </c>
      <c r="J66" s="14">
        <v>39</v>
      </c>
      <c r="K66" s="14">
        <v>40</v>
      </c>
      <c r="L66" s="14"/>
      <c r="M66" s="14"/>
      <c r="N66" s="14"/>
      <c r="O66" s="14"/>
      <c r="P66" s="14"/>
      <c r="Q66" s="1"/>
      <c r="R66" s="97">
        <f t="shared" si="14"/>
        <v>42.75</v>
      </c>
      <c r="S66" s="95"/>
      <c r="T66" s="176">
        <f t="shared" si="15"/>
        <v>54</v>
      </c>
      <c r="U66" s="177" t="str">
        <f t="shared" si="16"/>
        <v> </v>
      </c>
      <c r="V66" s="194">
        <f t="shared" si="18"/>
        <v>42.75</v>
      </c>
      <c r="W66" s="195" t="str">
        <f t="shared" si="19"/>
        <v> </v>
      </c>
      <c r="X66" s="180">
        <f t="shared" si="17"/>
        <v>8</v>
      </c>
      <c r="Y66" s="16"/>
      <c r="Z66" s="1"/>
      <c r="AA66" s="1"/>
      <c r="AB66" s="1"/>
    </row>
    <row r="67" spans="1:28" ht="12.75">
      <c r="A67" s="216" t="s">
        <v>381</v>
      </c>
      <c r="B67" s="217" t="s">
        <v>35</v>
      </c>
      <c r="C67" s="5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97">
        <f t="shared" si="14"/>
      </c>
      <c r="S67" s="95"/>
      <c r="T67" s="176">
        <f t="shared" si="15"/>
      </c>
      <c r="U67" s="177">
        <f t="shared" si="16"/>
      </c>
      <c r="V67" s="194" t="str">
        <f t="shared" si="18"/>
        <v> </v>
      </c>
      <c r="W67" s="195" t="str">
        <f t="shared" si="19"/>
        <v> </v>
      </c>
      <c r="X67" s="180">
        <f t="shared" si="17"/>
      </c>
      <c r="Y67" s="16"/>
      <c r="Z67" s="1"/>
      <c r="AA67" s="1"/>
      <c r="AB67" s="1"/>
    </row>
    <row r="68" spans="1:28" ht="12.75">
      <c r="A68" s="218" t="s">
        <v>379</v>
      </c>
      <c r="B68" s="215" t="s">
        <v>35</v>
      </c>
      <c r="C68" s="57"/>
      <c r="D68" s="14"/>
      <c r="E68" s="14"/>
      <c r="F68" s="14"/>
      <c r="G68" s="14"/>
      <c r="H68" s="14">
        <v>46</v>
      </c>
      <c r="I68" s="14">
        <v>36</v>
      </c>
      <c r="J68" s="14"/>
      <c r="K68" s="14"/>
      <c r="L68" s="14"/>
      <c r="M68" s="14"/>
      <c r="N68" s="14"/>
      <c r="O68" s="14"/>
      <c r="P68" s="14"/>
      <c r="Q68" s="1"/>
      <c r="R68" s="97">
        <f t="shared" si="14"/>
        <v>41</v>
      </c>
      <c r="S68" s="95"/>
      <c r="T68" s="176" t="str">
        <f t="shared" si="15"/>
        <v> </v>
      </c>
      <c r="U68" s="177">
        <f t="shared" si="16"/>
        <v>46</v>
      </c>
      <c r="V68" s="194" t="str">
        <f t="shared" si="18"/>
        <v> </v>
      </c>
      <c r="W68" s="195" t="str">
        <f t="shared" si="19"/>
        <v> </v>
      </c>
      <c r="X68" s="180">
        <f t="shared" si="17"/>
        <v>2</v>
      </c>
      <c r="Y68" s="16"/>
      <c r="Z68" s="1"/>
      <c r="AA68" s="1"/>
      <c r="AB68" s="1"/>
    </row>
    <row r="69" spans="1:28" ht="12.75">
      <c r="A69" s="214" t="s">
        <v>217</v>
      </c>
      <c r="B69" s="215" t="s">
        <v>131</v>
      </c>
      <c r="C69" s="57">
        <v>44</v>
      </c>
      <c r="D69" s="14">
        <v>29</v>
      </c>
      <c r="E69" s="14">
        <v>39</v>
      </c>
      <c r="F69" s="14"/>
      <c r="G69" s="14">
        <v>41</v>
      </c>
      <c r="H69" s="14">
        <v>45</v>
      </c>
      <c r="I69" s="14"/>
      <c r="J69" s="14"/>
      <c r="K69" s="14">
        <v>44</v>
      </c>
      <c r="L69" s="14"/>
      <c r="M69" s="14"/>
      <c r="N69" s="14"/>
      <c r="O69" s="14"/>
      <c r="P69" s="14"/>
      <c r="Q69" s="1"/>
      <c r="R69" s="97">
        <f t="shared" si="14"/>
        <v>40.333333333333336</v>
      </c>
      <c r="S69" s="95"/>
      <c r="T69" s="176">
        <f t="shared" si="15"/>
        <v>45</v>
      </c>
      <c r="U69" s="177" t="str">
        <f t="shared" si="16"/>
        <v> </v>
      </c>
      <c r="V69" s="194">
        <f t="shared" si="18"/>
        <v>40.333333333333336</v>
      </c>
      <c r="W69" s="195" t="str">
        <f t="shared" si="19"/>
        <v> </v>
      </c>
      <c r="X69" s="180">
        <f t="shared" si="17"/>
        <v>6</v>
      </c>
      <c r="Y69" s="16"/>
      <c r="Z69" s="1"/>
      <c r="AA69" s="1"/>
      <c r="AB69" s="1"/>
    </row>
    <row r="70" spans="1:28" ht="12.75">
      <c r="A70" s="214" t="s">
        <v>220</v>
      </c>
      <c r="B70" s="215" t="s">
        <v>35</v>
      </c>
      <c r="C70" s="57">
        <v>39</v>
      </c>
      <c r="D70" s="14">
        <v>36</v>
      </c>
      <c r="E70" s="14">
        <v>34</v>
      </c>
      <c r="F70" s="14">
        <v>35</v>
      </c>
      <c r="G70" s="14">
        <v>39</v>
      </c>
      <c r="H70" s="14"/>
      <c r="I70" s="14"/>
      <c r="J70" s="14">
        <v>24</v>
      </c>
      <c r="K70" s="14">
        <v>32</v>
      </c>
      <c r="L70" s="14"/>
      <c r="M70" s="14"/>
      <c r="N70" s="14"/>
      <c r="O70" s="14"/>
      <c r="P70" s="14"/>
      <c r="Q70" s="1"/>
      <c r="R70" s="97">
        <f t="shared" si="14"/>
        <v>34.142857142857146</v>
      </c>
      <c r="S70" s="95"/>
      <c r="T70" s="176" t="str">
        <f t="shared" si="15"/>
        <v> </v>
      </c>
      <c r="U70" s="177">
        <f t="shared" si="16"/>
        <v>39</v>
      </c>
      <c r="V70" s="194" t="str">
        <f t="shared" si="18"/>
        <v> </v>
      </c>
      <c r="W70" s="195">
        <f t="shared" si="19"/>
        <v>34.142857142857146</v>
      </c>
      <c r="X70" s="180">
        <f t="shared" si="17"/>
        <v>7</v>
      </c>
      <c r="Y70" s="16"/>
      <c r="Z70" s="1"/>
      <c r="AA70" s="1"/>
      <c r="AB70" s="1"/>
    </row>
    <row r="71" spans="1:28" ht="12.75">
      <c r="A71" s="218" t="s">
        <v>221</v>
      </c>
      <c r="B71" s="215" t="s">
        <v>131</v>
      </c>
      <c r="C71" s="57">
        <v>42</v>
      </c>
      <c r="D71" s="14">
        <v>47</v>
      </c>
      <c r="E71" s="14">
        <v>38</v>
      </c>
      <c r="F71" s="14"/>
      <c r="G71" s="14">
        <v>44</v>
      </c>
      <c r="H71" s="14">
        <v>42</v>
      </c>
      <c r="I71" s="14">
        <v>41</v>
      </c>
      <c r="J71" s="14">
        <v>45</v>
      </c>
      <c r="K71" s="14"/>
      <c r="L71" s="14"/>
      <c r="M71" s="14"/>
      <c r="N71" s="14"/>
      <c r="O71" s="14"/>
      <c r="P71" s="14"/>
      <c r="Q71" s="1"/>
      <c r="R71" s="97">
        <f t="shared" si="14"/>
        <v>42.714285714285715</v>
      </c>
      <c r="S71" s="95"/>
      <c r="T71" s="176">
        <f t="shared" si="15"/>
        <v>47</v>
      </c>
      <c r="U71" s="177" t="str">
        <f t="shared" si="16"/>
        <v> </v>
      </c>
      <c r="V71" s="194">
        <f t="shared" si="18"/>
        <v>42.714285714285715</v>
      </c>
      <c r="W71" s="195" t="str">
        <f t="shared" si="19"/>
        <v> </v>
      </c>
      <c r="X71" s="180">
        <f t="shared" si="17"/>
        <v>7</v>
      </c>
      <c r="Y71" s="16"/>
      <c r="Z71" s="1"/>
      <c r="AA71" s="1"/>
      <c r="AB71" s="1"/>
    </row>
    <row r="72" spans="1:28" ht="12.75">
      <c r="A72" s="218" t="s">
        <v>380</v>
      </c>
      <c r="B72" s="215" t="s">
        <v>35</v>
      </c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4"/>
      </c>
      <c r="S72" s="95"/>
      <c r="T72" s="176">
        <f t="shared" si="15"/>
      </c>
      <c r="U72" s="177">
        <f t="shared" si="16"/>
      </c>
      <c r="V72" s="194" t="str">
        <f t="shared" si="18"/>
        <v> </v>
      </c>
      <c r="W72" s="195" t="str">
        <f t="shared" si="19"/>
        <v> </v>
      </c>
      <c r="X72" s="180">
        <f t="shared" si="17"/>
      </c>
      <c r="Y72" s="16"/>
      <c r="Z72" s="1"/>
      <c r="AA72" s="1"/>
      <c r="AB72" s="1"/>
    </row>
    <row r="73" spans="1:28" ht="12.75">
      <c r="A73" s="218" t="s">
        <v>222</v>
      </c>
      <c r="B73" s="215" t="s">
        <v>131</v>
      </c>
      <c r="C73" s="57">
        <v>34</v>
      </c>
      <c r="D73" s="14">
        <v>41</v>
      </c>
      <c r="E73" s="14"/>
      <c r="F73" s="14">
        <v>36</v>
      </c>
      <c r="G73" s="14"/>
      <c r="H73" s="14">
        <v>37</v>
      </c>
      <c r="I73" s="14">
        <v>33</v>
      </c>
      <c r="J73" s="14"/>
      <c r="K73" s="14"/>
      <c r="L73" s="14"/>
      <c r="M73" s="14"/>
      <c r="N73" s="14"/>
      <c r="O73" s="14"/>
      <c r="P73" s="14"/>
      <c r="Q73" s="1"/>
      <c r="R73" s="97">
        <f t="shared" si="14"/>
        <v>36.2</v>
      </c>
      <c r="S73" s="95"/>
      <c r="T73" s="176">
        <f t="shared" si="15"/>
        <v>41</v>
      </c>
      <c r="U73" s="177" t="str">
        <f t="shared" si="16"/>
        <v> </v>
      </c>
      <c r="V73" s="194" t="str">
        <f t="shared" si="18"/>
        <v> </v>
      </c>
      <c r="W73" s="195" t="str">
        <f t="shared" si="19"/>
        <v> </v>
      </c>
      <c r="X73" s="180">
        <f t="shared" si="17"/>
        <v>5</v>
      </c>
      <c r="Y73" s="16"/>
      <c r="Z73" s="1"/>
      <c r="AA73" s="1"/>
      <c r="AB73" s="1"/>
    </row>
    <row r="74" spans="1:28" ht="12.75">
      <c r="A74" s="214" t="s">
        <v>219</v>
      </c>
      <c r="B74" s="215" t="s">
        <v>131</v>
      </c>
      <c r="C74" s="57"/>
      <c r="D74" s="14">
        <v>43</v>
      </c>
      <c r="E74" s="14">
        <v>39</v>
      </c>
      <c r="F74" s="14">
        <v>46</v>
      </c>
      <c r="G74" s="14">
        <v>48</v>
      </c>
      <c r="H74" s="14"/>
      <c r="I74" s="14">
        <v>42</v>
      </c>
      <c r="J74" s="14">
        <v>35</v>
      </c>
      <c r="K74" s="14">
        <v>43</v>
      </c>
      <c r="L74" s="14"/>
      <c r="M74" s="14"/>
      <c r="N74" s="14"/>
      <c r="O74" s="14"/>
      <c r="P74" s="14"/>
      <c r="Q74" s="1"/>
      <c r="R74" s="97">
        <f t="shared" si="14"/>
        <v>42.285714285714285</v>
      </c>
      <c r="S74" s="95"/>
      <c r="T74" s="176">
        <f t="shared" si="15"/>
        <v>48</v>
      </c>
      <c r="U74" s="177" t="str">
        <f t="shared" si="16"/>
        <v> </v>
      </c>
      <c r="V74" s="194">
        <f t="shared" si="18"/>
        <v>42.285714285714285</v>
      </c>
      <c r="W74" s="195" t="str">
        <f t="shared" si="19"/>
        <v> </v>
      </c>
      <c r="X74" s="180">
        <f t="shared" si="17"/>
        <v>7</v>
      </c>
      <c r="Y74" s="16"/>
      <c r="Z74" s="1"/>
      <c r="AA74" s="1"/>
      <c r="AB74" s="1"/>
    </row>
    <row r="75" spans="1:28" ht="12.75">
      <c r="A75" s="225" t="s">
        <v>404</v>
      </c>
      <c r="B75" s="132" t="s">
        <v>131</v>
      </c>
      <c r="C75" s="14"/>
      <c r="D75" s="14"/>
      <c r="E75" s="14"/>
      <c r="F75" s="14"/>
      <c r="G75" s="14"/>
      <c r="H75" s="14"/>
      <c r="I75" s="14"/>
      <c r="J75" s="14">
        <v>34</v>
      </c>
      <c r="K75" s="14"/>
      <c r="L75" s="14"/>
      <c r="M75" s="14"/>
      <c r="N75" s="14"/>
      <c r="O75" s="14"/>
      <c r="P75" s="14"/>
      <c r="Q75" s="1"/>
      <c r="R75" s="97">
        <f t="shared" si="14"/>
        <v>34</v>
      </c>
      <c r="S75" s="95"/>
      <c r="T75" s="176">
        <f t="shared" si="15"/>
        <v>34</v>
      </c>
      <c r="U75" s="177" t="str">
        <f t="shared" si="16"/>
        <v> </v>
      </c>
      <c r="V75" s="194" t="str">
        <f t="shared" si="18"/>
        <v> </v>
      </c>
      <c r="W75" s="195" t="str">
        <f t="shared" si="19"/>
        <v> </v>
      </c>
      <c r="X75" s="180">
        <f t="shared" si="17"/>
        <v>1</v>
      </c>
      <c r="Y75" s="16"/>
      <c r="Z75" s="1"/>
      <c r="AA75" s="1"/>
      <c r="AB75" s="1"/>
    </row>
    <row r="76" spans="1:28" ht="12.75">
      <c r="A76" s="121" t="s">
        <v>218</v>
      </c>
      <c r="B76" s="122" t="s">
        <v>131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14"/>
      </c>
      <c r="S76" s="95"/>
      <c r="T76" s="176">
        <f t="shared" si="15"/>
      </c>
      <c r="U76" s="177">
        <f t="shared" si="16"/>
      </c>
      <c r="V76" s="194" t="str">
        <f t="shared" si="18"/>
        <v> </v>
      </c>
      <c r="W76" s="195" t="str">
        <f t="shared" si="19"/>
        <v> </v>
      </c>
      <c r="X76" s="180">
        <f t="shared" si="17"/>
      </c>
      <c r="Y76" s="16"/>
      <c r="Z76" s="1"/>
      <c r="AA76" s="1"/>
      <c r="AB76" s="1"/>
    </row>
    <row r="77" spans="1:28" ht="12.75">
      <c r="A77" s="121" t="s">
        <v>223</v>
      </c>
      <c r="B77" s="122" t="s">
        <v>131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14"/>
      </c>
      <c r="S77" s="95"/>
      <c r="T77" s="176">
        <f t="shared" si="15"/>
      </c>
      <c r="U77" s="177">
        <f t="shared" si="16"/>
      </c>
      <c r="V77" s="194" t="str">
        <f t="shared" si="18"/>
        <v> </v>
      </c>
      <c r="W77" s="195" t="str">
        <f t="shared" si="19"/>
        <v> </v>
      </c>
      <c r="X77" s="180">
        <f t="shared" si="17"/>
      </c>
      <c r="Y77" s="16"/>
      <c r="Z77" s="1"/>
      <c r="AA77" s="1"/>
      <c r="AB77" s="1"/>
    </row>
    <row r="78" spans="1:28" ht="12.75">
      <c r="A78" s="121" t="s">
        <v>231</v>
      </c>
      <c r="B78" s="122" t="s">
        <v>131</v>
      </c>
      <c r="C78" s="14"/>
      <c r="D78" s="14"/>
      <c r="E78" s="14"/>
      <c r="F78" s="14">
        <v>27</v>
      </c>
      <c r="G78" s="14">
        <v>30</v>
      </c>
      <c r="H78" s="14"/>
      <c r="I78" s="14"/>
      <c r="J78" s="14"/>
      <c r="K78" s="14">
        <v>21</v>
      </c>
      <c r="L78" s="14"/>
      <c r="M78" s="14"/>
      <c r="N78" s="14"/>
      <c r="O78" s="14"/>
      <c r="P78" s="14"/>
      <c r="Q78" s="1"/>
      <c r="R78" s="97">
        <f t="shared" si="14"/>
        <v>26</v>
      </c>
      <c r="S78" s="95"/>
      <c r="T78" s="176">
        <f t="shared" si="15"/>
        <v>30</v>
      </c>
      <c r="U78" s="177" t="str">
        <f t="shared" si="16"/>
        <v> </v>
      </c>
      <c r="V78" s="194" t="str">
        <f t="shared" si="18"/>
        <v> </v>
      </c>
      <c r="W78" s="195" t="str">
        <f t="shared" si="19"/>
        <v> </v>
      </c>
      <c r="X78" s="180">
        <f t="shared" si="17"/>
        <v>3</v>
      </c>
      <c r="Y78" s="16"/>
      <c r="Z78" s="1"/>
      <c r="AA78" s="1"/>
      <c r="AB78" s="1"/>
    </row>
    <row r="79" spans="1:28" ht="12.75">
      <c r="A79" s="121" t="s">
        <v>213</v>
      </c>
      <c r="B79" s="122" t="s">
        <v>131</v>
      </c>
      <c r="C79" s="14"/>
      <c r="D79" s="14"/>
      <c r="E79" s="14"/>
      <c r="F79" s="14"/>
      <c r="G79" s="14">
        <v>40</v>
      </c>
      <c r="H79" s="14">
        <v>38</v>
      </c>
      <c r="I79" s="14">
        <v>41</v>
      </c>
      <c r="J79" s="14">
        <v>40</v>
      </c>
      <c r="K79" s="14">
        <v>43</v>
      </c>
      <c r="L79" s="14"/>
      <c r="M79" s="14"/>
      <c r="N79" s="14"/>
      <c r="O79" s="14"/>
      <c r="P79" s="14"/>
      <c r="Q79" s="1"/>
      <c r="R79" s="97">
        <f t="shared" si="14"/>
        <v>40.4</v>
      </c>
      <c r="S79" s="95"/>
      <c r="T79" s="176">
        <f t="shared" si="15"/>
        <v>43</v>
      </c>
      <c r="U79" s="177" t="str">
        <f t="shared" si="16"/>
        <v> </v>
      </c>
      <c r="V79" s="194" t="str">
        <f t="shared" si="18"/>
        <v> </v>
      </c>
      <c r="W79" s="195" t="str">
        <f t="shared" si="19"/>
        <v> </v>
      </c>
      <c r="X79" s="180">
        <f t="shared" si="17"/>
        <v>5</v>
      </c>
      <c r="Y79" s="16"/>
      <c r="Z79" s="1"/>
      <c r="AA79" s="1"/>
      <c r="AB79" s="1"/>
    </row>
    <row r="80" spans="1:28" ht="12.75">
      <c r="A80" s="121" t="s">
        <v>212</v>
      </c>
      <c r="B80" s="122" t="s">
        <v>131</v>
      </c>
      <c r="C80" s="14"/>
      <c r="D80" s="14"/>
      <c r="E80" s="14">
        <v>33</v>
      </c>
      <c r="F80" s="14">
        <v>32</v>
      </c>
      <c r="G80" s="14">
        <v>39</v>
      </c>
      <c r="H80" s="14">
        <v>36</v>
      </c>
      <c r="I80" s="14">
        <v>35</v>
      </c>
      <c r="J80" s="14">
        <v>34</v>
      </c>
      <c r="K80" s="14">
        <v>32</v>
      </c>
      <c r="L80" s="14"/>
      <c r="M80" s="14"/>
      <c r="N80" s="14"/>
      <c r="O80" s="14"/>
      <c r="P80" s="14"/>
      <c r="Q80" s="1"/>
      <c r="R80" s="97">
        <f t="shared" si="14"/>
        <v>34.42857142857143</v>
      </c>
      <c r="S80" s="95"/>
      <c r="T80" s="176">
        <f t="shared" si="15"/>
        <v>39</v>
      </c>
      <c r="U80" s="177" t="str">
        <f t="shared" si="16"/>
        <v> </v>
      </c>
      <c r="V80" s="194">
        <f t="shared" si="18"/>
        <v>34.42857142857143</v>
      </c>
      <c r="W80" s="195" t="str">
        <f t="shared" si="19"/>
        <v> </v>
      </c>
      <c r="X80" s="180">
        <f t="shared" si="17"/>
        <v>7</v>
      </c>
      <c r="Y80" s="16"/>
      <c r="Z80" s="1"/>
      <c r="AA80" s="1"/>
      <c r="AB80" s="1"/>
    </row>
    <row r="81" spans="1:28" ht="13.5" thickBot="1">
      <c r="A81" s="121" t="s">
        <v>214</v>
      </c>
      <c r="B81" s="122" t="s">
        <v>131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4"/>
      </c>
      <c r="S81" s="95"/>
      <c r="T81" s="176">
        <f t="shared" si="15"/>
      </c>
      <c r="U81" s="177">
        <f t="shared" si="16"/>
      </c>
      <c r="V81" s="194" t="str">
        <f t="shared" si="18"/>
        <v> </v>
      </c>
      <c r="W81" s="195" t="str">
        <f t="shared" si="19"/>
        <v> </v>
      </c>
      <c r="X81" s="180">
        <f t="shared" si="17"/>
      </c>
      <c r="Y81" s="16"/>
      <c r="Z81" s="1"/>
      <c r="AA81" s="1"/>
      <c r="AB81" s="1"/>
    </row>
    <row r="82" spans="1:28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4"/>
      </c>
      <c r="S82" s="95"/>
      <c r="T82" s="176">
        <f t="shared" si="15"/>
      </c>
      <c r="U82" s="177">
        <f t="shared" si="16"/>
      </c>
      <c r="V82" s="194" t="str">
        <f t="shared" si="18"/>
        <v> </v>
      </c>
      <c r="W82" s="195" t="str">
        <f t="shared" si="19"/>
        <v> </v>
      </c>
      <c r="X82" s="180">
        <f t="shared" si="17"/>
      </c>
      <c r="Y82" s="16"/>
      <c r="Z82" s="1"/>
      <c r="AA82" s="1"/>
      <c r="AB82" s="1"/>
    </row>
    <row r="83" spans="1:28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4"/>
      </c>
      <c r="S83" s="95"/>
      <c r="T83" s="176">
        <f t="shared" si="15"/>
      </c>
      <c r="U83" s="177">
        <f t="shared" si="16"/>
      </c>
      <c r="V83" s="194" t="str">
        <f t="shared" si="18"/>
        <v> </v>
      </c>
      <c r="W83" s="195" t="str">
        <f t="shared" si="19"/>
        <v> </v>
      </c>
      <c r="X83" s="180">
        <f t="shared" si="17"/>
      </c>
      <c r="Y83" s="16"/>
      <c r="Z83" s="1"/>
      <c r="AA83" s="1"/>
      <c r="AB83" s="1"/>
    </row>
    <row r="84" spans="1:28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4"/>
      </c>
      <c r="S84" s="95"/>
      <c r="T84" s="176">
        <f t="shared" si="15"/>
      </c>
      <c r="U84" s="177">
        <f t="shared" si="16"/>
      </c>
      <c r="V84" s="194" t="str">
        <f t="shared" si="18"/>
        <v> </v>
      </c>
      <c r="W84" s="195" t="str">
        <f t="shared" si="19"/>
        <v> </v>
      </c>
      <c r="X84" s="180">
        <f t="shared" si="17"/>
      </c>
      <c r="Y84" s="16"/>
      <c r="Z84" s="1"/>
      <c r="AA84" s="1"/>
      <c r="AB84" s="1"/>
    </row>
    <row r="85" spans="1:28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4"/>
      </c>
      <c r="S85" s="95"/>
      <c r="T85" s="176">
        <f t="shared" si="15"/>
      </c>
      <c r="U85" s="177">
        <f t="shared" si="16"/>
      </c>
      <c r="V85" s="194" t="str">
        <f t="shared" si="18"/>
        <v> </v>
      </c>
      <c r="W85" s="195" t="str">
        <f t="shared" si="19"/>
        <v> </v>
      </c>
      <c r="X85" s="180">
        <f t="shared" si="17"/>
      </c>
      <c r="Y85" s="16"/>
      <c r="Z85" s="1"/>
      <c r="AA85" s="1"/>
      <c r="AB85" s="1"/>
    </row>
    <row r="86" spans="1:28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4"/>
      </c>
      <c r="S86" s="95"/>
      <c r="T86" s="176">
        <f t="shared" si="15"/>
      </c>
      <c r="U86" s="177">
        <f t="shared" si="16"/>
      </c>
      <c r="V86" s="194" t="str">
        <f t="shared" si="18"/>
        <v> </v>
      </c>
      <c r="W86" s="195" t="str">
        <f t="shared" si="19"/>
        <v> </v>
      </c>
      <c r="X86" s="180">
        <f t="shared" si="17"/>
      </c>
      <c r="Y86" s="16"/>
      <c r="Z86" s="1"/>
      <c r="AA86" s="1"/>
      <c r="AB86" s="1"/>
    </row>
    <row r="87" spans="1:28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4"/>
      </c>
      <c r="S87" s="95"/>
      <c r="T87" s="176">
        <f t="shared" si="15"/>
      </c>
      <c r="U87" s="177">
        <f t="shared" si="16"/>
      </c>
      <c r="V87" s="194" t="str">
        <f t="shared" si="18"/>
        <v> </v>
      </c>
      <c r="W87" s="195" t="str">
        <f t="shared" si="19"/>
        <v> </v>
      </c>
      <c r="X87" s="180">
        <f t="shared" si="17"/>
      </c>
      <c r="Y87" s="16"/>
      <c r="Z87" s="1"/>
      <c r="AA87" s="1"/>
      <c r="AB87" s="1"/>
    </row>
    <row r="88" spans="1:28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4"/>
      </c>
      <c r="S88" s="95"/>
      <c r="T88" s="176">
        <f t="shared" si="15"/>
      </c>
      <c r="U88" s="177">
        <f t="shared" si="16"/>
      </c>
      <c r="V88" s="194" t="str">
        <f t="shared" si="18"/>
        <v> </v>
      </c>
      <c r="W88" s="195" t="str">
        <f t="shared" si="19"/>
        <v> </v>
      </c>
      <c r="X88" s="180">
        <f t="shared" si="17"/>
      </c>
      <c r="Y88" s="16"/>
      <c r="Z88" s="1"/>
      <c r="AA88" s="1"/>
      <c r="AB88" s="1"/>
    </row>
    <row r="89" spans="1:28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4"/>
      </c>
      <c r="S89" s="95"/>
      <c r="T89" s="176">
        <f t="shared" si="15"/>
      </c>
      <c r="U89" s="177">
        <f t="shared" si="16"/>
      </c>
      <c r="V89" s="194" t="str">
        <f t="shared" si="18"/>
        <v> </v>
      </c>
      <c r="W89" s="195" t="str">
        <f t="shared" si="19"/>
        <v> </v>
      </c>
      <c r="X89" s="180">
        <f t="shared" si="17"/>
      </c>
      <c r="Y89" s="16"/>
      <c r="Z89" s="1"/>
      <c r="AA89" s="1"/>
      <c r="AB89" s="1"/>
    </row>
    <row r="90" spans="1:28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4"/>
      </c>
      <c r="S90" s="95"/>
      <c r="T90" s="176">
        <f t="shared" si="15"/>
      </c>
      <c r="U90" s="177">
        <f t="shared" si="16"/>
      </c>
      <c r="V90" s="194" t="str">
        <f t="shared" si="18"/>
        <v> </v>
      </c>
      <c r="W90" s="195" t="str">
        <f t="shared" si="19"/>
        <v> </v>
      </c>
      <c r="X90" s="180">
        <f t="shared" si="17"/>
      </c>
      <c r="Y90" s="16"/>
      <c r="Z90" s="1"/>
      <c r="AA90" s="1"/>
      <c r="AB90" s="1"/>
    </row>
    <row r="91" spans="1:28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4"/>
      </c>
      <c r="S91" s="95"/>
      <c r="T91" s="176">
        <f t="shared" si="15"/>
      </c>
      <c r="U91" s="177">
        <f t="shared" si="16"/>
      </c>
      <c r="V91" s="194" t="str">
        <f t="shared" si="18"/>
        <v> </v>
      </c>
      <c r="W91" s="195" t="str">
        <f t="shared" si="19"/>
        <v> </v>
      </c>
      <c r="X91" s="180">
        <f t="shared" si="17"/>
      </c>
      <c r="Y91" s="16"/>
      <c r="Z91" s="1"/>
      <c r="AA91" s="1"/>
      <c r="AB91" s="1"/>
    </row>
    <row r="92" spans="1:28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4"/>
      </c>
      <c r="S92" s="95"/>
      <c r="T92" s="176">
        <f t="shared" si="15"/>
      </c>
      <c r="U92" s="177">
        <f t="shared" si="16"/>
      </c>
      <c r="V92" s="194" t="str">
        <f t="shared" si="18"/>
        <v> </v>
      </c>
      <c r="W92" s="195" t="str">
        <f t="shared" si="19"/>
        <v> </v>
      </c>
      <c r="X92" s="180">
        <f t="shared" si="17"/>
      </c>
      <c r="Y92" s="16"/>
      <c r="Z92" s="1"/>
      <c r="AA92" s="1"/>
      <c r="AB92" s="1"/>
    </row>
    <row r="93" spans="1:28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4"/>
      </c>
      <c r="S93" s="95"/>
      <c r="T93" s="176">
        <f t="shared" si="15"/>
      </c>
      <c r="U93" s="177">
        <f t="shared" si="16"/>
      </c>
      <c r="V93" s="194" t="str">
        <f t="shared" si="18"/>
        <v> </v>
      </c>
      <c r="W93" s="195" t="str">
        <f t="shared" si="19"/>
        <v> </v>
      </c>
      <c r="X93" s="180">
        <f t="shared" si="17"/>
      </c>
      <c r="Y93" s="16"/>
      <c r="Z93" s="1"/>
      <c r="AA93" s="1"/>
      <c r="AB93" s="1"/>
    </row>
    <row r="94" spans="1:28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14"/>
      </c>
      <c r="S94" s="95"/>
      <c r="T94" s="185">
        <f t="shared" si="15"/>
      </c>
      <c r="U94" s="186">
        <f t="shared" si="16"/>
      </c>
      <c r="V94" s="194" t="str">
        <f t="shared" si="18"/>
        <v> </v>
      </c>
      <c r="W94" s="195" t="str">
        <f t="shared" si="19"/>
        <v> </v>
      </c>
      <c r="X94" s="187">
        <f t="shared" si="17"/>
      </c>
      <c r="Y94" s="16"/>
      <c r="Z94" s="1"/>
      <c r="AA94" s="1"/>
      <c r="AB94" s="1"/>
    </row>
    <row r="95" spans="1:28" ht="13.5" thickBot="1">
      <c r="A95" s="1"/>
      <c r="B95" s="5"/>
      <c r="C95" s="237">
        <f>IF(SUM(C56:C94)=0,"",SUM(C56:C94))+2</f>
        <v>424</v>
      </c>
      <c r="D95" s="7">
        <f aca="true" t="shared" si="20" ref="D95:P95">IF(SUM(D56:D94)=0,"",SUM(D56:D94))</f>
        <v>424</v>
      </c>
      <c r="E95" s="130">
        <f t="shared" si="20"/>
        <v>366</v>
      </c>
      <c r="F95" s="130">
        <f>IF(SUM(F56:F94)=0,"",SUM(F56:F94))</f>
        <v>389</v>
      </c>
      <c r="G95" s="7">
        <f t="shared" si="20"/>
        <v>417</v>
      </c>
      <c r="H95" s="7">
        <f t="shared" si="20"/>
        <v>405</v>
      </c>
      <c r="I95" s="237">
        <f>IF(SUM(I56:I94)=0,"",SUM(I56:I94))+10</f>
        <v>395</v>
      </c>
      <c r="J95" s="7">
        <f t="shared" si="20"/>
        <v>382</v>
      </c>
      <c r="K95" s="7">
        <f t="shared" si="20"/>
        <v>354</v>
      </c>
      <c r="L95" s="7">
        <f t="shared" si="20"/>
      </c>
      <c r="M95" s="130">
        <f t="shared" si="20"/>
      </c>
      <c r="N95" s="7">
        <f t="shared" si="20"/>
      </c>
      <c r="O95" s="7">
        <f t="shared" si="20"/>
      </c>
      <c r="P95" s="7">
        <f t="shared" si="20"/>
      </c>
      <c r="Q95" s="1"/>
      <c r="R95" s="20">
        <f>IF((COUNT(C95:P95))&lt;1,"",(AVERAGE(C95:P95)))</f>
        <v>395.1111111111111</v>
      </c>
      <c r="S95" s="21"/>
      <c r="T95" s="22">
        <f>IF(SUM(T56:T94)&lt;1,"",MAX(T56:T94))</f>
        <v>54</v>
      </c>
      <c r="U95" s="22">
        <f>IF(SUM(U56:U94)&lt;1,"",MAX(U56:U94))</f>
        <v>46</v>
      </c>
      <c r="V95" s="20">
        <f>IF(SUM(V56:V94)&lt;1,"",MAX(V56:V94))</f>
        <v>42.75</v>
      </c>
      <c r="W95" s="20">
        <f>IF(SUM(W56:W94)&lt;1,"",MAX(W56:W94))</f>
        <v>34.142857142857146</v>
      </c>
      <c r="X95" s="22">
        <f>IF((COUNT(C95:P95))&lt;1,"",+COUNT(C95:P95))</f>
        <v>9</v>
      </c>
      <c r="Y95" s="16"/>
      <c r="Z95" s="1"/>
      <c r="AA95" s="1"/>
      <c r="AB95" s="1"/>
    </row>
    <row r="96" spans="1:28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</row>
    <row r="97" spans="1:28" ht="12.75">
      <c r="A97" s="1" t="s">
        <v>50</v>
      </c>
      <c r="B97" s="1"/>
      <c r="C97" s="14">
        <f>'Odds &amp; Sods'!C43</f>
        <v>381</v>
      </c>
      <c r="D97" s="14">
        <f>Rustlers!D43</f>
        <v>391</v>
      </c>
      <c r="E97" s="14">
        <f>'Team Phoenix'!F43</f>
        <v>375</v>
      </c>
      <c r="F97" s="14">
        <f>'Badsey Reckers'!F43</f>
        <v>395</v>
      </c>
      <c r="G97" s="14">
        <f>Kingfishers!G43</f>
        <v>421</v>
      </c>
      <c r="H97" s="14">
        <f>Trackers!H43</f>
        <v>425</v>
      </c>
      <c r="I97" s="14">
        <f>'Badsey Lads'!I43</f>
        <v>420</v>
      </c>
      <c r="J97" s="14">
        <f>Nomads!J43</f>
        <v>419</v>
      </c>
      <c r="K97" s="14">
        <f>'Wickhamford Sports'!K43</f>
        <v>382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 t="s">
        <v>42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1" ref="D99:M99">IF(ISNUMBER(D95),IF(ISNUMBER(D97),IF(D95&gt;D97,"Won",IF(D95=D97,"Draw","Lost")),"Error"),IF(ISNUMBER(D97),"Error",IF(D95="",IF(ISTEXT(D97),"",""),"Awarded Awy")))</f>
        <v>Won</v>
      </c>
      <c r="E99" s="108" t="str">
        <f t="shared" si="21"/>
        <v>Lost</v>
      </c>
      <c r="F99" s="108" t="str">
        <f t="shared" si="21"/>
        <v>Lost</v>
      </c>
      <c r="G99" s="108" t="str">
        <f t="shared" si="21"/>
        <v>Lost</v>
      </c>
      <c r="H99" s="108" t="str">
        <f t="shared" si="21"/>
        <v>Lost</v>
      </c>
      <c r="I99" s="108" t="str">
        <f t="shared" si="21"/>
        <v>Lost</v>
      </c>
      <c r="J99" s="108" t="str">
        <f t="shared" si="21"/>
        <v>Lost</v>
      </c>
      <c r="K99" s="108" t="str">
        <f t="shared" si="21"/>
        <v>Lost</v>
      </c>
      <c r="L99" s="108">
        <f t="shared" si="21"/>
      </c>
      <c r="M99" s="108">
        <f t="shared" si="21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2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7</v>
      </c>
      <c r="X99" s="1"/>
      <c r="Y99" s="1"/>
      <c r="Z99" s="1"/>
      <c r="AA99" s="1"/>
      <c r="AB99" s="1"/>
    </row>
    <row r="100" spans="1:28" ht="12.75">
      <c r="A100" s="1" t="s">
        <v>43</v>
      </c>
      <c r="B100" s="1"/>
      <c r="C100" s="108">
        <v>4</v>
      </c>
      <c r="D100" s="108">
        <v>5</v>
      </c>
      <c r="E100" s="108">
        <v>2</v>
      </c>
      <c r="F100" s="108">
        <v>2</v>
      </c>
      <c r="G100" s="108">
        <v>1</v>
      </c>
      <c r="H100" s="108">
        <v>2</v>
      </c>
      <c r="I100" s="108">
        <v>2</v>
      </c>
      <c r="J100" s="108">
        <v>1</v>
      </c>
      <c r="K100" s="108">
        <v>1</v>
      </c>
      <c r="L100" s="108"/>
      <c r="M100" s="108"/>
      <c r="N100" s="108"/>
      <c r="O100" s="108"/>
      <c r="P100" s="108"/>
      <c r="Q100" s="1"/>
      <c r="R100" s="1" t="s">
        <v>43</v>
      </c>
      <c r="S100" s="5">
        <f>SUM(C100:P100)</f>
        <v>20</v>
      </c>
      <c r="T100" s="1"/>
      <c r="U100" s="5"/>
      <c r="V100" s="1"/>
      <c r="W100" s="5"/>
      <c r="X100" s="1"/>
      <c r="Y100" s="1"/>
      <c r="Z100" s="1"/>
      <c r="AA100" s="1"/>
      <c r="AB100" s="1"/>
    </row>
    <row r="101" spans="1:28" ht="12.75">
      <c r="A101" s="1" t="s">
        <v>4</v>
      </c>
      <c r="B101" s="1"/>
      <c r="C101" s="108"/>
      <c r="D101" s="108">
        <v>1</v>
      </c>
      <c r="E101" s="108">
        <v>1</v>
      </c>
      <c r="F101" s="108">
        <v>1</v>
      </c>
      <c r="G101" s="108">
        <v>3</v>
      </c>
      <c r="H101" s="108">
        <v>1</v>
      </c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7</v>
      </c>
      <c r="T101" s="1" t="s">
        <v>8</v>
      </c>
      <c r="U101" s="5">
        <f>(COUNT(C97:P97)*6)-(S100+S101)</f>
        <v>27</v>
      </c>
      <c r="V101" s="1"/>
      <c r="W101" s="5"/>
      <c r="X101" s="1"/>
      <c r="Y101" s="1"/>
      <c r="Z101" s="1"/>
      <c r="AA101" s="1"/>
      <c r="AB101" s="1"/>
    </row>
    <row r="102" spans="1:28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5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</row>
    <row r="103" spans="1:28" ht="12.75">
      <c r="A103" s="1" t="s">
        <v>6</v>
      </c>
      <c r="B103" s="1"/>
      <c r="C103" s="108">
        <f aca="true" t="shared" si="22" ref="C103:P103">IF(C99="","",IF(C99="Awarded Hme",12,IF(C99="Awarded Awy",0,IF(C99="Won",6,IF(C99="Draw",3,0))+C100+(C101/2)-C102)))</f>
        <v>10</v>
      </c>
      <c r="D103" s="108">
        <f t="shared" si="22"/>
        <v>11.5</v>
      </c>
      <c r="E103" s="108">
        <f t="shared" si="22"/>
        <v>2.5</v>
      </c>
      <c r="F103" s="108">
        <f t="shared" si="22"/>
        <v>2.5</v>
      </c>
      <c r="G103" s="108">
        <f t="shared" si="22"/>
        <v>2.5</v>
      </c>
      <c r="H103" s="108">
        <f t="shared" si="22"/>
        <v>2.5</v>
      </c>
      <c r="I103" s="108">
        <f t="shared" si="22"/>
        <v>2</v>
      </c>
      <c r="J103" s="108">
        <f t="shared" si="22"/>
        <v>1</v>
      </c>
      <c r="K103" s="108">
        <f t="shared" si="22"/>
        <v>1</v>
      </c>
      <c r="L103" s="108">
        <f t="shared" si="22"/>
      </c>
      <c r="M103" s="108">
        <f t="shared" si="22"/>
      </c>
      <c r="N103" s="108">
        <f t="shared" si="22"/>
      </c>
      <c r="O103" s="108">
        <f t="shared" si="22"/>
      </c>
      <c r="P103" s="108">
        <f t="shared" si="22"/>
      </c>
      <c r="Q103" s="1"/>
      <c r="R103" s="1" t="s">
        <v>6</v>
      </c>
      <c r="S103" s="5">
        <f>SUM(C103:P103)</f>
        <v>35.5</v>
      </c>
      <c r="T103" s="1"/>
      <c r="U103" s="5"/>
      <c r="V103" s="1"/>
      <c r="W103" s="5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</row>
    <row r="106" spans="1:28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</row>
    <row r="108" spans="1:28" ht="13.5" thickBot="1">
      <c r="A108" s="1"/>
      <c r="B108" s="1"/>
      <c r="C108" s="1" t="s">
        <v>31</v>
      </c>
      <c r="D108" s="5">
        <f>S47+S99</f>
        <v>4</v>
      </c>
      <c r="E108" s="1" t="s">
        <v>19</v>
      </c>
      <c r="F108" s="5">
        <f>U47+U99</f>
        <v>0</v>
      </c>
      <c r="G108" s="1" t="s">
        <v>25</v>
      </c>
      <c r="H108" s="5">
        <f>W47+W99</f>
        <v>14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</row>
    <row r="109" spans="1:28" ht="13.5" thickBot="1">
      <c r="A109" s="1"/>
      <c r="B109" s="1"/>
      <c r="C109" s="1" t="s">
        <v>43</v>
      </c>
      <c r="D109" s="5">
        <f>S48+S100</f>
        <v>41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61</v>
      </c>
      <c r="U109" s="22">
        <f>IF(ISNUMBER(U43),MAX(U43,U95),IF(ISNUMBER(U95),MAX(U43,U95),""))</f>
        <v>46</v>
      </c>
      <c r="V109" s="20">
        <f>Z43</f>
        <v>44.64705882352941</v>
      </c>
      <c r="W109" s="20">
        <f>AA43</f>
        <v>36.27272727272727</v>
      </c>
      <c r="X109" s="1"/>
      <c r="Y109" s="1"/>
      <c r="Z109" s="1"/>
      <c r="AA109" s="1"/>
      <c r="AB109" s="1"/>
    </row>
    <row r="110" spans="1:28" ht="13.5" thickBot="1">
      <c r="A110" s="1"/>
      <c r="B110" s="1"/>
      <c r="C110" s="1" t="s">
        <v>4</v>
      </c>
      <c r="D110" s="5">
        <f>S49+S101</f>
        <v>9</v>
      </c>
      <c r="E110" s="1" t="s">
        <v>26</v>
      </c>
      <c r="F110" s="5">
        <f>U49+U101</f>
        <v>58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thickBot="1">
      <c r="A111" s="1"/>
      <c r="B111" s="1"/>
      <c r="C111" s="1" t="s">
        <v>5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44.64705882352941</v>
      </c>
      <c r="X111" s="1"/>
      <c r="Y111" s="1"/>
      <c r="Z111" s="1"/>
      <c r="AA111" s="1"/>
      <c r="AB111" s="1"/>
    </row>
    <row r="112" spans="1:28" ht="12.75">
      <c r="A112" s="1"/>
      <c r="B112" s="1"/>
      <c r="C112" s="1" t="s">
        <v>6</v>
      </c>
      <c r="D112" s="5">
        <f>S51+S103</f>
        <v>69.5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56:B94 B4:B42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99:P99 C47:P47">
    <cfRule type="cellIs" priority="4" dxfId="13" operator="equal" stopIfTrue="1">
      <formula>"Won"</formula>
    </cfRule>
  </conditionalFormatting>
  <conditionalFormatting sqref="C99:N99">
    <cfRule type="cellIs" priority="1" dxfId="13" operator="equal" stopIfTrue="1">
      <formula>"Won"</formula>
    </cfRule>
  </conditionalFormatting>
  <conditionalFormatting sqref="V4:V42">
    <cfRule type="expression" priority="10" dxfId="7" stopIfTrue="1">
      <formula>$V4=MAX($V$4:$V$42)</formula>
    </cfRule>
  </conditionalFormatting>
  <conditionalFormatting sqref="W4:W42">
    <cfRule type="expression" priority="11" dxfId="6" stopIfTrue="1">
      <formula>$W4=MAX($W$4:$W$42)</formula>
    </cfRule>
  </conditionalFormatting>
  <conditionalFormatting sqref="Y4:Y42">
    <cfRule type="expression" priority="12" dxfId="23" stopIfTrue="1">
      <formula>$Y4=MAX($Y$4:$Y$42)</formula>
    </cfRule>
  </conditionalFormatting>
  <conditionalFormatting sqref="C4:P42 R4:S42">
    <cfRule type="cellIs" priority="13" dxfId="12" operator="lessThan" stopIfTrue="1">
      <formula>1</formula>
    </cfRule>
    <cfRule type="expression" priority="14" dxfId="6" stopIfTrue="1">
      <formula>IF($B4="F",(C4=MAX(C$4:C$42)))</formula>
    </cfRule>
    <cfRule type="expression" priority="15" dxfId="9" stopIfTrue="1">
      <formula>IF(OR($B4="M",$B4=""),(C4=MAX(C$4:C$42)))</formula>
    </cfRule>
  </conditionalFormatting>
  <conditionalFormatting sqref="Z4:Z42">
    <cfRule type="expression" priority="16" dxfId="10" stopIfTrue="1">
      <formula>$Z4=MAX($Z$4:$Z$42)</formula>
    </cfRule>
  </conditionalFormatting>
  <conditionalFormatting sqref="AA4:AA42">
    <cfRule type="expression" priority="17" dxfId="11" stopIfTrue="1">
      <formula>$AA4=MAX($AA$4:$AA$42)</formula>
    </cfRule>
  </conditionalFormatting>
  <conditionalFormatting sqref="V56:V94">
    <cfRule type="expression" priority="1235" dxfId="7" stopIfTrue="1">
      <formula>$V56=MAX($V$56:$V$94)</formula>
    </cfRule>
  </conditionalFormatting>
  <conditionalFormatting sqref="W56:W94">
    <cfRule type="expression" priority="1237" dxfId="6" stopIfTrue="1">
      <formula>$W56=MAX($W$56:$W$94)</formula>
    </cfRule>
  </conditionalFormatting>
  <conditionalFormatting sqref="C56:P94 R56:R94">
    <cfRule type="cellIs" priority="1239" dxfId="12" operator="lessThan" stopIfTrue="1">
      <formula>1</formula>
    </cfRule>
    <cfRule type="expression" priority="1240" dxfId="6" stopIfTrue="1">
      <formula>IF($B56="F",(C56=MAX(C$56:C$94)))</formula>
    </cfRule>
    <cfRule type="expression" priority="1241" dxfId="9" stopIfTrue="1">
      <formula>IF(OR($B56="M",$B56=""),(C56=MAX(C$56:C$94)))</formula>
    </cfRule>
  </conditionalFormatting>
  <conditionalFormatting sqref="T56:T94 T4:T42">
    <cfRule type="expression" priority="1251" dxfId="15" stopIfTrue="1">
      <formula>$T4=MAX($T$4:$T$42,$T$56:$T$94)</formula>
    </cfRule>
  </conditionalFormatting>
  <conditionalFormatting sqref="U56:U94 U4:U42">
    <cfRule type="expression" priority="1254" dxfId="11" stopIfTrue="1">
      <formula>$U4=MAX($U$4:$U$42,$U$56:$U$94)</formula>
    </cfRule>
  </conditionalFormatting>
  <conditionalFormatting sqref="A4:A42">
    <cfRule type="expression" priority="1257" dxfId="0" stopIfTrue="1">
      <formula>(OR($T4=MAX($T$4:$T$42,$T$56:$T$94),$U4=MAX($U$4:$U$42,$U$56:$U$94)))</formula>
    </cfRule>
    <cfRule type="expression" priority="1258" dxfId="0" stopIfTrue="1">
      <formula>(OR($V4=MAX($V$56:$V$94),$W4=MAX($W$56:$W$94)))</formula>
    </cfRule>
    <cfRule type="expression" priority="1259" dxfId="0" stopIfTrue="1">
      <formula>($Y4=MAX($Y$4:$Y$42))</formula>
    </cfRule>
  </conditionalFormatting>
  <conditionalFormatting sqref="A56:A94">
    <cfRule type="expression" priority="1260" dxfId="0" stopIfTrue="1">
      <formula>(OR($T56=MAX($T$4:$T$42,$T$56:$T$94),$U56=MAX($U$4:$U$42,$U$56:$U$94)))</formula>
    </cfRule>
    <cfRule type="expression" priority="1261" dxfId="0" stopIfTrue="1">
      <formula>(OR($V56=MAX($V$56:$V$94),$W56=MAX($W$56:$W$94)))</formula>
    </cfRule>
    <cfRule type="expression" priority="1262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2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114"/>
  <sheetViews>
    <sheetView zoomScale="75" zoomScaleNormal="75" workbookViewId="0" topLeftCell="A1">
      <selection activeCell="F72" sqref="F72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3" width="11.75390625" style="0" customWidth="1"/>
    <col min="14" max="16" width="11.75390625" style="0" hidden="1" customWidth="1"/>
    <col min="17" max="17" width="2.125" style="0" customWidth="1"/>
    <col min="18" max="24" width="8.00390625" style="0" customWidth="1"/>
    <col min="25" max="25" width="8.00390625" style="0" hidden="1" customWidth="1"/>
    <col min="26" max="27" width="11.00390625" style="0" hidden="1" customWidth="1"/>
  </cols>
  <sheetData>
    <row r="1" spans="1:25" ht="17.25">
      <c r="A1" s="256" t="str">
        <f ca="1">+RIGHT(CELL("filename",A1),LEN(CELL("filename",A1))-FIND("]",CELL("filename",A1)))&amp;" Home"</f>
        <v>Hampton WMC Home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93"/>
    </row>
    <row r="2" spans="1:27" ht="13.5" thickBot="1">
      <c r="A2" s="116" t="s">
        <v>110</v>
      </c>
      <c r="B2" s="117" t="s">
        <v>79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9"/>
      <c r="O2" s="119"/>
      <c r="P2" s="119"/>
      <c r="Q2" s="1"/>
      <c r="R2" s="253" t="s">
        <v>2</v>
      </c>
      <c r="S2" s="254"/>
      <c r="T2" s="253" t="s">
        <v>33</v>
      </c>
      <c r="U2" s="254"/>
      <c r="V2" s="253" t="s">
        <v>2</v>
      </c>
      <c r="W2" s="254"/>
      <c r="X2" s="5" t="s">
        <v>36</v>
      </c>
      <c r="Y2" s="8" t="s">
        <v>38</v>
      </c>
      <c r="Z2" s="8" t="s">
        <v>38</v>
      </c>
      <c r="AA2" s="8" t="s">
        <v>38</v>
      </c>
    </row>
    <row r="3" spans="1:27" ht="13.5" thickBot="1">
      <c r="A3" s="109" t="str">
        <f ca="1">+RIGHT(CELL("filename",A1),LEN(CELL("filename",A1))-FIND("]",CELL("filename",A1)))</f>
        <v>Hampton WMC</v>
      </c>
      <c r="B3" s="6" t="s">
        <v>10</v>
      </c>
      <c r="C3" s="7" t="s">
        <v>150</v>
      </c>
      <c r="D3" s="7" t="s">
        <v>126</v>
      </c>
      <c r="E3" s="7" t="s">
        <v>151</v>
      </c>
      <c r="F3" s="7" t="s">
        <v>124</v>
      </c>
      <c r="G3" s="7" t="s">
        <v>120</v>
      </c>
      <c r="H3" s="7" t="s">
        <v>127</v>
      </c>
      <c r="I3" s="7" t="s">
        <v>125</v>
      </c>
      <c r="J3" s="7" t="s">
        <v>128</v>
      </c>
      <c r="K3" s="7" t="s">
        <v>119</v>
      </c>
      <c r="L3" s="7" t="s">
        <v>122</v>
      </c>
      <c r="M3" s="7" t="s">
        <v>121</v>
      </c>
      <c r="N3" s="7"/>
      <c r="O3" s="7"/>
      <c r="P3" s="7"/>
      <c r="Q3" s="1"/>
      <c r="R3" s="9" t="s">
        <v>48</v>
      </c>
      <c r="S3" s="10" t="s">
        <v>32</v>
      </c>
      <c r="T3" s="9" t="s">
        <v>34</v>
      </c>
      <c r="U3" s="10" t="s">
        <v>51</v>
      </c>
      <c r="V3" s="9" t="s">
        <v>34</v>
      </c>
      <c r="W3" s="11" t="s">
        <v>51</v>
      </c>
      <c r="X3" s="10" t="s">
        <v>37</v>
      </c>
      <c r="Y3" s="12" t="s">
        <v>32</v>
      </c>
      <c r="Z3" s="12" t="s">
        <v>59</v>
      </c>
      <c r="AA3" s="12" t="s">
        <v>65</v>
      </c>
    </row>
    <row r="4" spans="1:27" ht="12.75">
      <c r="A4" s="118" t="s">
        <v>164</v>
      </c>
      <c r="B4" s="110" t="s">
        <v>131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  <c r="R4" s="101">
        <f aca="true" t="shared" si="0" ref="R4:R24">IF((COUNT(C4:P4))&lt;1,"",(AVERAGE(C4:P4)))</f>
      </c>
      <c r="S4" s="39">
        <f aca="true" t="shared" si="1" ref="S4:S24">IF((COUNT(C4:P4,C57:P57))&lt;1,"",(AVERAGE(C4:P4,C57:P57)))</f>
      </c>
      <c r="T4" s="72">
        <f aca="true" t="shared" si="2" ref="T4:T24">IF((COUNT(C4:P4))&lt;1,"",IF(B4="F"," ",MAX(C4:P4)))</f>
      </c>
      <c r="U4" s="75">
        <f aca="true" t="shared" si="3" ref="U4:U24">IF((COUNT(C4:P4))&lt;1,"",IF(B4="F",MAX(C4:P4)," "))</f>
      </c>
      <c r="V4" s="84" t="str">
        <f aca="true" t="shared" si="4" ref="V4:V24">IF(B4="F"," ",IF(COUNTA(C4:P4)&gt;=8,R4," "))</f>
        <v> </v>
      </c>
      <c r="W4" s="69" t="str">
        <f aca="true" t="shared" si="5" ref="W4:W24">IF(B4="F",IF(COUNTA(C4:P4)&gt;=8,R4," ")," ")</f>
        <v> </v>
      </c>
      <c r="X4" s="78">
        <f aca="true" t="shared" si="6" ref="X4:X24">IF((COUNT(C4:P4))&lt;1,"",(COUNT(C4:P4)))</f>
      </c>
      <c r="Y4" s="81">
        <f aca="true" t="shared" si="7" ref="Y4:Y25">IF((COUNT(C4:P4,C57:P57))&lt;8,"",(AVERAGE(C4:P4,C57:P57)))</f>
      </c>
      <c r="Z4" s="87">
        <f>IF(B4="F","",Y4)</f>
      </c>
      <c r="AA4" s="88">
        <f>IF(B4="F",Y4,"")</f>
      </c>
    </row>
    <row r="5" spans="1:27" ht="12.75">
      <c r="A5" s="118" t="s">
        <v>111</v>
      </c>
      <c r="B5" s="110" t="s">
        <v>131</v>
      </c>
      <c r="C5" s="14"/>
      <c r="D5" s="14"/>
      <c r="E5" s="14"/>
      <c r="F5" s="14"/>
      <c r="G5" s="129"/>
      <c r="H5" s="14"/>
      <c r="I5" s="14"/>
      <c r="J5" s="14"/>
      <c r="K5" s="14"/>
      <c r="L5" s="14"/>
      <c r="M5" s="14"/>
      <c r="N5" s="14"/>
      <c r="O5" s="14"/>
      <c r="P5" s="14"/>
      <c r="Q5" s="1"/>
      <c r="R5" s="102">
        <f t="shared" si="0"/>
      </c>
      <c r="S5" s="39">
        <f t="shared" si="1"/>
      </c>
      <c r="T5" s="73">
        <f t="shared" si="2"/>
      </c>
      <c r="U5" s="76">
        <f t="shared" si="3"/>
      </c>
      <c r="V5" s="85" t="str">
        <f t="shared" si="4"/>
        <v> </v>
      </c>
      <c r="W5" s="70" t="str">
        <f t="shared" si="5"/>
        <v> </v>
      </c>
      <c r="X5" s="79">
        <f t="shared" si="6"/>
      </c>
      <c r="Y5" s="82">
        <f t="shared" si="7"/>
      </c>
      <c r="Z5" s="89">
        <f aca="true" t="shared" si="8" ref="Z5:Z24">IF(B5="F","",Y5)</f>
      </c>
      <c r="AA5" s="90">
        <f aca="true" t="shared" si="9" ref="AA5:AA24">IF(B5="F",Y5,"")</f>
      </c>
    </row>
    <row r="6" spans="1:27" ht="12.75">
      <c r="A6" s="118" t="s">
        <v>116</v>
      </c>
      <c r="B6" s="110" t="s">
        <v>131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 t="shared" si="0"/>
      </c>
      <c r="S6" s="39">
        <f t="shared" si="1"/>
      </c>
      <c r="T6" s="73">
        <f t="shared" si="2"/>
      </c>
      <c r="U6" s="76">
        <f t="shared" si="3"/>
      </c>
      <c r="V6" s="85" t="str">
        <f t="shared" si="4"/>
        <v> </v>
      </c>
      <c r="W6" s="70" t="str">
        <f t="shared" si="5"/>
        <v> </v>
      </c>
      <c r="X6" s="79">
        <f t="shared" si="6"/>
      </c>
      <c r="Y6" s="82">
        <f t="shared" si="7"/>
      </c>
      <c r="Z6" s="89">
        <f t="shared" si="8"/>
      </c>
      <c r="AA6" s="90">
        <f t="shared" si="9"/>
      </c>
    </row>
    <row r="7" spans="1:27" ht="12.75">
      <c r="A7" s="111" t="s">
        <v>156</v>
      </c>
      <c r="B7" s="110" t="s">
        <v>131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02">
        <f t="shared" si="0"/>
      </c>
      <c r="S7" s="39">
        <f t="shared" si="1"/>
      </c>
      <c r="T7" s="73">
        <f t="shared" si="2"/>
      </c>
      <c r="U7" s="76">
        <f t="shared" si="3"/>
      </c>
      <c r="V7" s="85" t="str">
        <f t="shared" si="4"/>
        <v> </v>
      </c>
      <c r="W7" s="70" t="str">
        <f t="shared" si="5"/>
        <v> </v>
      </c>
      <c r="X7" s="79">
        <f t="shared" si="6"/>
      </c>
      <c r="Y7" s="82">
        <f t="shared" si="7"/>
      </c>
      <c r="Z7" s="89">
        <f t="shared" si="8"/>
      </c>
      <c r="AA7" s="90">
        <f t="shared" si="9"/>
      </c>
    </row>
    <row r="8" spans="1:27" ht="12.75">
      <c r="A8" s="120" t="s">
        <v>130</v>
      </c>
      <c r="B8" s="127" t="s">
        <v>131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"/>
      <c r="R8" s="102">
        <f t="shared" si="0"/>
      </c>
      <c r="S8" s="39">
        <f t="shared" si="1"/>
      </c>
      <c r="T8" s="73">
        <f t="shared" si="2"/>
      </c>
      <c r="U8" s="76">
        <f t="shared" si="3"/>
      </c>
      <c r="V8" s="85" t="str">
        <f t="shared" si="4"/>
        <v> </v>
      </c>
      <c r="W8" s="70" t="str">
        <f t="shared" si="5"/>
        <v> </v>
      </c>
      <c r="X8" s="79">
        <f t="shared" si="6"/>
      </c>
      <c r="Y8" s="82">
        <f t="shared" si="7"/>
      </c>
      <c r="Z8" s="89">
        <f t="shared" si="8"/>
      </c>
      <c r="AA8" s="90">
        <f t="shared" si="9"/>
      </c>
    </row>
    <row r="9" spans="1:27" ht="12.75">
      <c r="A9" s="120" t="s">
        <v>141</v>
      </c>
      <c r="B9" s="127" t="s">
        <v>131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t="shared" si="0"/>
      </c>
      <c r="S9" s="39">
        <f t="shared" si="1"/>
      </c>
      <c r="T9" s="73">
        <f t="shared" si="2"/>
      </c>
      <c r="U9" s="76">
        <f t="shared" si="3"/>
      </c>
      <c r="V9" s="85" t="str">
        <f t="shared" si="4"/>
        <v> </v>
      </c>
      <c r="W9" s="70" t="str">
        <f t="shared" si="5"/>
        <v> </v>
      </c>
      <c r="X9" s="79">
        <f t="shared" si="6"/>
      </c>
      <c r="Y9" s="82">
        <f t="shared" si="7"/>
      </c>
      <c r="Z9" s="89">
        <f t="shared" si="8"/>
      </c>
      <c r="AA9" s="90">
        <f t="shared" si="9"/>
      </c>
    </row>
    <row r="10" spans="1:27" ht="12.75">
      <c r="A10" s="118" t="s">
        <v>139</v>
      </c>
      <c r="B10" s="110" t="s">
        <v>131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0"/>
      </c>
      <c r="S10" s="39">
        <f t="shared" si="1"/>
      </c>
      <c r="T10" s="73">
        <f t="shared" si="2"/>
      </c>
      <c r="U10" s="76">
        <f t="shared" si="3"/>
      </c>
      <c r="V10" s="85" t="str">
        <f t="shared" si="4"/>
        <v> </v>
      </c>
      <c r="W10" s="70" t="str">
        <f t="shared" si="5"/>
        <v> </v>
      </c>
      <c r="X10" s="79">
        <f t="shared" si="6"/>
      </c>
      <c r="Y10" s="82">
        <f t="shared" si="7"/>
      </c>
      <c r="Z10" s="89">
        <f t="shared" si="8"/>
      </c>
      <c r="AA10" s="90">
        <f t="shared" si="9"/>
      </c>
    </row>
    <row r="11" spans="1:27" ht="12.75">
      <c r="A11" s="118" t="s">
        <v>118</v>
      </c>
      <c r="B11" s="110" t="s">
        <v>35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  <c r="R11" s="102">
        <f t="shared" si="0"/>
      </c>
      <c r="S11" s="39">
        <f t="shared" si="1"/>
      </c>
      <c r="T11" s="73">
        <f t="shared" si="2"/>
      </c>
      <c r="U11" s="76">
        <f t="shared" si="3"/>
      </c>
      <c r="V11" s="85" t="str">
        <f t="shared" si="4"/>
        <v> </v>
      </c>
      <c r="W11" s="70" t="str">
        <f t="shared" si="5"/>
        <v> </v>
      </c>
      <c r="X11" s="79">
        <f t="shared" si="6"/>
      </c>
      <c r="Y11" s="82">
        <f t="shared" si="7"/>
      </c>
      <c r="Z11" s="89">
        <f t="shared" si="8"/>
      </c>
      <c r="AA11" s="90">
        <f t="shared" si="9"/>
      </c>
    </row>
    <row r="12" spans="1:27" ht="12.75">
      <c r="A12" s="118" t="s">
        <v>117</v>
      </c>
      <c r="B12" s="110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0"/>
      </c>
      <c r="S12" s="39">
        <f t="shared" si="1"/>
      </c>
      <c r="T12" s="73">
        <f t="shared" si="2"/>
      </c>
      <c r="U12" s="76">
        <f t="shared" si="3"/>
      </c>
      <c r="V12" s="85" t="str">
        <f t="shared" si="4"/>
        <v> </v>
      </c>
      <c r="W12" s="70" t="str">
        <f t="shared" si="5"/>
        <v> </v>
      </c>
      <c r="X12" s="79">
        <f t="shared" si="6"/>
      </c>
      <c r="Y12" s="82">
        <f t="shared" si="7"/>
      </c>
      <c r="Z12" s="89">
        <f t="shared" si="8"/>
      </c>
      <c r="AA12" s="90">
        <f t="shared" si="9"/>
      </c>
    </row>
    <row r="13" spans="1:27" ht="12.75">
      <c r="A13" s="118" t="s">
        <v>94</v>
      </c>
      <c r="B13" s="110" t="s">
        <v>131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02">
        <f t="shared" si="0"/>
      </c>
      <c r="S13" s="39">
        <f t="shared" si="1"/>
      </c>
      <c r="T13" s="73">
        <f t="shared" si="2"/>
      </c>
      <c r="U13" s="76">
        <f t="shared" si="3"/>
      </c>
      <c r="V13" s="85" t="str">
        <f t="shared" si="4"/>
        <v> </v>
      </c>
      <c r="W13" s="70" t="str">
        <f t="shared" si="5"/>
        <v> </v>
      </c>
      <c r="X13" s="79">
        <f t="shared" si="6"/>
      </c>
      <c r="Y13" s="82">
        <f t="shared" si="7"/>
      </c>
      <c r="Z13" s="89">
        <f t="shared" si="8"/>
      </c>
      <c r="AA13" s="90">
        <f t="shared" si="9"/>
      </c>
    </row>
    <row r="14" spans="1:27" ht="12.75">
      <c r="A14" s="118" t="s">
        <v>165</v>
      </c>
      <c r="B14" s="110" t="s">
        <v>131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"/>
      <c r="R14" s="102">
        <f t="shared" si="0"/>
      </c>
      <c r="S14" s="39">
        <f t="shared" si="1"/>
      </c>
      <c r="T14" s="73">
        <f t="shared" si="2"/>
      </c>
      <c r="U14" s="76">
        <f t="shared" si="3"/>
      </c>
      <c r="V14" s="85" t="str">
        <f t="shared" si="4"/>
        <v> </v>
      </c>
      <c r="W14" s="70" t="str">
        <f t="shared" si="5"/>
        <v> </v>
      </c>
      <c r="X14" s="79">
        <f t="shared" si="6"/>
      </c>
      <c r="Y14" s="82">
        <f t="shared" si="7"/>
      </c>
      <c r="Z14" s="89">
        <f t="shared" si="8"/>
      </c>
      <c r="AA14" s="90">
        <f t="shared" si="9"/>
      </c>
    </row>
    <row r="15" spans="1:27" ht="12.75">
      <c r="A15" s="118" t="s">
        <v>113</v>
      </c>
      <c r="B15" s="110" t="s">
        <v>131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02">
        <f t="shared" si="0"/>
      </c>
      <c r="S15" s="39">
        <f t="shared" si="1"/>
      </c>
      <c r="T15" s="73">
        <f t="shared" si="2"/>
      </c>
      <c r="U15" s="76">
        <f t="shared" si="3"/>
      </c>
      <c r="V15" s="85" t="str">
        <f t="shared" si="4"/>
        <v> </v>
      </c>
      <c r="W15" s="70" t="str">
        <f t="shared" si="5"/>
        <v> </v>
      </c>
      <c r="X15" s="79">
        <f t="shared" si="6"/>
      </c>
      <c r="Y15" s="82">
        <f t="shared" si="7"/>
      </c>
      <c r="Z15" s="89">
        <f t="shared" si="8"/>
      </c>
      <c r="AA15" s="90">
        <f t="shared" si="9"/>
      </c>
    </row>
    <row r="16" spans="1:27" ht="12.75">
      <c r="A16" s="118" t="s">
        <v>140</v>
      </c>
      <c r="B16" s="110" t="s">
        <v>35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02">
        <f t="shared" si="0"/>
      </c>
      <c r="S16" s="39">
        <f t="shared" si="1"/>
      </c>
      <c r="T16" s="73">
        <f t="shared" si="2"/>
      </c>
      <c r="U16" s="76">
        <f t="shared" si="3"/>
      </c>
      <c r="V16" s="85" t="str">
        <f t="shared" si="4"/>
        <v> </v>
      </c>
      <c r="W16" s="70" t="str">
        <f t="shared" si="5"/>
        <v> </v>
      </c>
      <c r="X16" s="79">
        <f t="shared" si="6"/>
      </c>
      <c r="Y16" s="82">
        <f t="shared" si="7"/>
      </c>
      <c r="Z16" s="89">
        <f t="shared" si="8"/>
      </c>
      <c r="AA16" s="90">
        <f t="shared" si="9"/>
      </c>
    </row>
    <row r="17" spans="1:27" ht="12.75">
      <c r="A17" s="118" t="s">
        <v>163</v>
      </c>
      <c r="B17" s="110" t="s">
        <v>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02">
        <f t="shared" si="0"/>
      </c>
      <c r="S17" s="39">
        <f t="shared" si="1"/>
      </c>
      <c r="T17" s="73">
        <f t="shared" si="2"/>
      </c>
      <c r="U17" s="76">
        <f t="shared" si="3"/>
      </c>
      <c r="V17" s="85" t="str">
        <f t="shared" si="4"/>
        <v> </v>
      </c>
      <c r="W17" s="70" t="str">
        <f t="shared" si="5"/>
        <v> </v>
      </c>
      <c r="X17" s="79">
        <f t="shared" si="6"/>
      </c>
      <c r="Y17" s="82">
        <f t="shared" si="7"/>
      </c>
      <c r="Z17" s="89">
        <f t="shared" si="8"/>
      </c>
      <c r="AA17" s="90">
        <f t="shared" si="9"/>
      </c>
    </row>
    <row r="18" spans="1:27" ht="12.75">
      <c r="A18" s="118" t="s">
        <v>162</v>
      </c>
      <c r="B18" s="110" t="s">
        <v>131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02">
        <f t="shared" si="0"/>
      </c>
      <c r="S18" s="39">
        <f t="shared" si="1"/>
      </c>
      <c r="T18" s="73">
        <f t="shared" si="2"/>
      </c>
      <c r="U18" s="76">
        <f t="shared" si="3"/>
      </c>
      <c r="V18" s="85" t="str">
        <f t="shared" si="4"/>
        <v> </v>
      </c>
      <c r="W18" s="70" t="str">
        <f t="shared" si="5"/>
        <v> </v>
      </c>
      <c r="X18" s="79">
        <f t="shared" si="6"/>
      </c>
      <c r="Y18" s="82">
        <f t="shared" si="7"/>
      </c>
      <c r="Z18" s="89">
        <f t="shared" si="8"/>
      </c>
      <c r="AA18" s="90">
        <f t="shared" si="9"/>
      </c>
    </row>
    <row r="19" spans="1:27" ht="12.75">
      <c r="A19" s="118" t="s">
        <v>142</v>
      </c>
      <c r="B19" s="110" t="s">
        <v>131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02">
        <f t="shared" si="0"/>
      </c>
      <c r="S19" s="39">
        <f t="shared" si="1"/>
      </c>
      <c r="T19" s="73">
        <f t="shared" si="2"/>
      </c>
      <c r="U19" s="76">
        <f t="shared" si="3"/>
      </c>
      <c r="V19" s="85" t="str">
        <f t="shared" si="4"/>
        <v> </v>
      </c>
      <c r="W19" s="70" t="str">
        <f t="shared" si="5"/>
        <v> </v>
      </c>
      <c r="X19" s="79">
        <f t="shared" si="6"/>
      </c>
      <c r="Y19" s="82">
        <f t="shared" si="7"/>
      </c>
      <c r="Z19" s="89">
        <f t="shared" si="8"/>
      </c>
      <c r="AA19" s="90">
        <f t="shared" si="9"/>
      </c>
    </row>
    <row r="20" spans="1:27" ht="12.75">
      <c r="A20" s="118" t="s">
        <v>95</v>
      </c>
      <c r="B20" s="110" t="s">
        <v>131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02">
        <f t="shared" si="0"/>
      </c>
      <c r="S20" s="39">
        <f t="shared" si="1"/>
      </c>
      <c r="T20" s="73">
        <f t="shared" si="2"/>
      </c>
      <c r="U20" s="76">
        <f t="shared" si="3"/>
      </c>
      <c r="V20" s="85" t="str">
        <f t="shared" si="4"/>
        <v> </v>
      </c>
      <c r="W20" s="70" t="str">
        <f t="shared" si="5"/>
        <v> </v>
      </c>
      <c r="X20" s="79">
        <f t="shared" si="6"/>
      </c>
      <c r="Y20" s="82">
        <f t="shared" si="7"/>
      </c>
      <c r="Z20" s="89">
        <f t="shared" si="8"/>
      </c>
      <c r="AA20" s="90">
        <f t="shared" si="9"/>
      </c>
    </row>
    <row r="21" spans="1:27" ht="12.75">
      <c r="A21" s="118" t="s">
        <v>96</v>
      </c>
      <c r="B21" s="110" t="s">
        <v>131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0"/>
      </c>
      <c r="S21" s="39">
        <f t="shared" si="1"/>
      </c>
      <c r="T21" s="73">
        <f t="shared" si="2"/>
      </c>
      <c r="U21" s="76">
        <f t="shared" si="3"/>
      </c>
      <c r="V21" s="85" t="str">
        <f t="shared" si="4"/>
        <v> </v>
      </c>
      <c r="W21" s="70" t="str">
        <f t="shared" si="5"/>
        <v> </v>
      </c>
      <c r="X21" s="79">
        <f t="shared" si="6"/>
      </c>
      <c r="Y21" s="82">
        <f t="shared" si="7"/>
      </c>
      <c r="Z21" s="89">
        <f t="shared" si="8"/>
      </c>
      <c r="AA21" s="90">
        <f t="shared" si="9"/>
      </c>
    </row>
    <row r="22" spans="1:27" ht="12.75">
      <c r="A22" s="118" t="s">
        <v>161</v>
      </c>
      <c r="B22" s="110" t="s">
        <v>131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t="shared" si="0"/>
      </c>
      <c r="S22" s="39">
        <f t="shared" si="1"/>
      </c>
      <c r="T22" s="73">
        <f t="shared" si="2"/>
      </c>
      <c r="U22" s="76">
        <f t="shared" si="3"/>
      </c>
      <c r="V22" s="85" t="str">
        <f t="shared" si="4"/>
        <v> </v>
      </c>
      <c r="W22" s="70" t="str">
        <f t="shared" si="5"/>
        <v> </v>
      </c>
      <c r="X22" s="79">
        <f t="shared" si="6"/>
      </c>
      <c r="Y22" s="82">
        <f t="shared" si="7"/>
      </c>
      <c r="Z22" s="89">
        <f t="shared" si="8"/>
      </c>
      <c r="AA22" s="90">
        <f t="shared" si="9"/>
      </c>
    </row>
    <row r="23" spans="1:27" ht="12.75">
      <c r="A23" s="111" t="s">
        <v>115</v>
      </c>
      <c r="B23" s="110" t="s">
        <v>131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t="shared" si="0"/>
      </c>
      <c r="S23" s="39">
        <f t="shared" si="1"/>
      </c>
      <c r="T23" s="73">
        <f t="shared" si="2"/>
      </c>
      <c r="U23" s="76">
        <f t="shared" si="3"/>
      </c>
      <c r="V23" s="85" t="str">
        <f t="shared" si="4"/>
        <v> </v>
      </c>
      <c r="W23" s="70" t="str">
        <f t="shared" si="5"/>
        <v> </v>
      </c>
      <c r="X23" s="79">
        <f t="shared" si="6"/>
      </c>
      <c r="Y23" s="82">
        <f t="shared" si="7"/>
      </c>
      <c r="Z23" s="89">
        <f t="shared" si="8"/>
      </c>
      <c r="AA23" s="90">
        <f t="shared" si="9"/>
      </c>
    </row>
    <row r="24" spans="1:27" ht="13.5" thickBot="1">
      <c r="A24" s="133" t="s">
        <v>97</v>
      </c>
      <c r="B24" s="122" t="s">
        <v>131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0"/>
      </c>
      <c r="S24" s="39">
        <f t="shared" si="1"/>
      </c>
      <c r="T24" s="73">
        <f t="shared" si="2"/>
      </c>
      <c r="U24" s="76">
        <f t="shared" si="3"/>
      </c>
      <c r="V24" s="85" t="str">
        <f t="shared" si="4"/>
        <v> </v>
      </c>
      <c r="W24" s="70" t="str">
        <f t="shared" si="5"/>
        <v> </v>
      </c>
      <c r="X24" s="79">
        <f t="shared" si="6"/>
      </c>
      <c r="Y24" s="82">
        <f t="shared" si="7"/>
      </c>
      <c r="Z24" s="89">
        <f t="shared" si="8"/>
      </c>
      <c r="AA24" s="90">
        <f t="shared" si="9"/>
      </c>
    </row>
    <row r="25" spans="1:27" ht="12.75" hidden="1">
      <c r="A25" s="17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02">
        <f aca="true" t="shared" si="10" ref="R25:R43">IF((COUNT(C25:P25))&lt;1,"",(AVERAGE(C25:P25)))</f>
      </c>
      <c r="S25" s="39">
        <f aca="true" t="shared" si="11" ref="S25:S43">IF((COUNT(C25:P25,C78:P78))&lt;1,"",(AVERAGE(C25:P25,C78:P78)))</f>
      </c>
      <c r="T25" s="73">
        <f aca="true" t="shared" si="12" ref="T25:T43">IF((COUNT(C25:P25))&lt;1,"",IF(B25="F"," ",MAX(C25:P25)))</f>
      </c>
      <c r="U25" s="76">
        <f aca="true" t="shared" si="13" ref="U25:U43">IF((COUNT(C25:P25))&lt;1,"",IF(B25="F",MAX(C25:P25)," "))</f>
      </c>
      <c r="V25" s="85" t="str">
        <f aca="true" t="shared" si="14" ref="V25:V43">IF(B25="F"," ",IF(COUNTA(C25:P25)&gt;=8,R25," "))</f>
        <v> </v>
      </c>
      <c r="W25" s="70" t="str">
        <f aca="true" t="shared" si="15" ref="W25:W43">IF(B25="F",IF(COUNTA(C25:P25)&gt;=8,R25," ")," ")</f>
        <v> </v>
      </c>
      <c r="X25" s="79">
        <f aca="true" t="shared" si="16" ref="X25:X43">IF((COUNT(C25:P25))&lt;1,"",(COUNT(C25:P25)))</f>
      </c>
      <c r="Y25" s="82">
        <f t="shared" si="7"/>
      </c>
      <c r="Z25" s="89">
        <f>IF((COUNT(D25:Q25,D78:Q78))&lt;8,"",(AVERAGE(D25:Q25,D78:Q78)))</f>
      </c>
      <c r="AA25" s="90">
        <f>IF((COUNT(E25:R25,E78:R78))&lt;8,"",(AVERAGE(E25:R25,E78:R78)))</f>
      </c>
    </row>
    <row r="26" spans="1:27" ht="12.75" hidden="1">
      <c r="A26" s="17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02">
        <f t="shared" si="10"/>
      </c>
      <c r="S26" s="39">
        <f t="shared" si="11"/>
      </c>
      <c r="T26" s="73">
        <f t="shared" si="12"/>
      </c>
      <c r="U26" s="76">
        <f t="shared" si="13"/>
      </c>
      <c r="V26" s="85" t="str">
        <f t="shared" si="14"/>
        <v> </v>
      </c>
      <c r="W26" s="70" t="str">
        <f t="shared" si="15"/>
        <v> </v>
      </c>
      <c r="X26" s="79">
        <f t="shared" si="16"/>
      </c>
      <c r="Y26" s="82">
        <f aca="true" t="shared" si="17" ref="Y26:AA41">IF((COUNT(C26:P26,C79:P79))&lt;8,"",(AVERAGE(C26:P26,C79:P79)))</f>
      </c>
      <c r="Z26" s="82">
        <f t="shared" si="17"/>
      </c>
      <c r="AA26" s="82">
        <f t="shared" si="17"/>
      </c>
    </row>
    <row r="27" spans="1:27" ht="12.75" hidden="1">
      <c r="A27" s="1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02">
        <f t="shared" si="10"/>
      </c>
      <c r="S27" s="39">
        <f t="shared" si="11"/>
      </c>
      <c r="T27" s="73">
        <f t="shared" si="12"/>
      </c>
      <c r="U27" s="76">
        <f t="shared" si="13"/>
      </c>
      <c r="V27" s="85" t="str">
        <f t="shared" si="14"/>
        <v> </v>
      </c>
      <c r="W27" s="70" t="str">
        <f t="shared" si="15"/>
        <v> </v>
      </c>
      <c r="X27" s="79">
        <f t="shared" si="16"/>
      </c>
      <c r="Y27" s="82">
        <f t="shared" si="17"/>
      </c>
      <c r="Z27" s="82">
        <f t="shared" si="17"/>
      </c>
      <c r="AA27" s="82">
        <f t="shared" si="17"/>
      </c>
    </row>
    <row r="28" spans="1:27" ht="12.75" hidden="1">
      <c r="A28" s="17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10"/>
      </c>
      <c r="S28" s="39">
        <f t="shared" si="11"/>
      </c>
      <c r="T28" s="73">
        <f t="shared" si="12"/>
      </c>
      <c r="U28" s="76">
        <f t="shared" si="13"/>
      </c>
      <c r="V28" s="85" t="str">
        <f t="shared" si="14"/>
        <v> </v>
      </c>
      <c r="W28" s="70" t="str">
        <f t="shared" si="15"/>
        <v> </v>
      </c>
      <c r="X28" s="79">
        <f t="shared" si="16"/>
      </c>
      <c r="Y28" s="82">
        <f t="shared" si="17"/>
      </c>
      <c r="Z28" s="82">
        <f t="shared" si="17"/>
      </c>
      <c r="AA28" s="82">
        <f t="shared" si="17"/>
      </c>
    </row>
    <row r="29" spans="1:27" ht="12.75" hidden="1">
      <c r="A29" s="1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10"/>
      </c>
      <c r="S29" s="39">
        <f t="shared" si="11"/>
      </c>
      <c r="T29" s="73">
        <f t="shared" si="12"/>
      </c>
      <c r="U29" s="76">
        <f t="shared" si="13"/>
      </c>
      <c r="V29" s="85" t="str">
        <f t="shared" si="14"/>
        <v> </v>
      </c>
      <c r="W29" s="70" t="str">
        <f t="shared" si="15"/>
        <v> </v>
      </c>
      <c r="X29" s="79">
        <f t="shared" si="16"/>
      </c>
      <c r="Y29" s="82">
        <f t="shared" si="17"/>
      </c>
      <c r="Z29" s="82">
        <f t="shared" si="17"/>
      </c>
      <c r="AA29" s="82">
        <f t="shared" si="17"/>
      </c>
    </row>
    <row r="30" spans="1:27" ht="12.75" hidden="1">
      <c r="A30" s="1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10"/>
      </c>
      <c r="S30" s="39">
        <f t="shared" si="11"/>
      </c>
      <c r="T30" s="73">
        <f t="shared" si="12"/>
      </c>
      <c r="U30" s="76">
        <f t="shared" si="13"/>
      </c>
      <c r="V30" s="85" t="str">
        <f t="shared" si="14"/>
        <v> </v>
      </c>
      <c r="W30" s="70" t="str">
        <f t="shared" si="15"/>
        <v> </v>
      </c>
      <c r="X30" s="79">
        <f t="shared" si="16"/>
      </c>
      <c r="Y30" s="82">
        <f t="shared" si="17"/>
      </c>
      <c r="Z30" s="82">
        <f t="shared" si="17"/>
      </c>
      <c r="AA30" s="82">
        <f t="shared" si="17"/>
      </c>
    </row>
    <row r="31" spans="1:27" ht="12.75" hidden="1">
      <c r="A31" s="1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10"/>
      </c>
      <c r="S31" s="39">
        <f t="shared" si="11"/>
      </c>
      <c r="T31" s="73">
        <f t="shared" si="12"/>
      </c>
      <c r="U31" s="76">
        <f t="shared" si="13"/>
      </c>
      <c r="V31" s="85" t="str">
        <f t="shared" si="14"/>
        <v> </v>
      </c>
      <c r="W31" s="70" t="str">
        <f t="shared" si="15"/>
        <v> </v>
      </c>
      <c r="X31" s="79">
        <f t="shared" si="16"/>
      </c>
      <c r="Y31" s="82">
        <f t="shared" si="17"/>
      </c>
      <c r="Z31" s="82">
        <f t="shared" si="17"/>
      </c>
      <c r="AA31" s="82">
        <f t="shared" si="17"/>
      </c>
    </row>
    <row r="32" spans="1:27" ht="12.75" hidden="1">
      <c r="A32" s="17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10"/>
      </c>
      <c r="S32" s="39">
        <f t="shared" si="11"/>
      </c>
      <c r="T32" s="73">
        <f t="shared" si="12"/>
      </c>
      <c r="U32" s="76">
        <f t="shared" si="13"/>
      </c>
      <c r="V32" s="85" t="str">
        <f t="shared" si="14"/>
        <v> </v>
      </c>
      <c r="W32" s="70" t="str">
        <f t="shared" si="15"/>
        <v> </v>
      </c>
      <c r="X32" s="79">
        <f t="shared" si="16"/>
      </c>
      <c r="Y32" s="82">
        <f t="shared" si="17"/>
      </c>
      <c r="Z32" s="82">
        <f t="shared" si="17"/>
      </c>
      <c r="AA32" s="82">
        <f t="shared" si="17"/>
      </c>
    </row>
    <row r="33" spans="1:27" ht="12.75" hidden="1">
      <c r="A33" s="17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10"/>
      </c>
      <c r="S33" s="39">
        <f t="shared" si="11"/>
      </c>
      <c r="T33" s="73">
        <f t="shared" si="12"/>
      </c>
      <c r="U33" s="76">
        <f t="shared" si="13"/>
      </c>
      <c r="V33" s="85" t="str">
        <f t="shared" si="14"/>
        <v> </v>
      </c>
      <c r="W33" s="70" t="str">
        <f t="shared" si="15"/>
        <v> </v>
      </c>
      <c r="X33" s="79">
        <f t="shared" si="16"/>
      </c>
      <c r="Y33" s="82">
        <f t="shared" si="17"/>
      </c>
      <c r="Z33" s="82">
        <f t="shared" si="17"/>
      </c>
      <c r="AA33" s="82">
        <f t="shared" si="17"/>
      </c>
    </row>
    <row r="34" spans="1:27" ht="12.75" hidden="1">
      <c r="A34" s="17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10"/>
      </c>
      <c r="S34" s="39">
        <f t="shared" si="11"/>
      </c>
      <c r="T34" s="73">
        <f t="shared" si="12"/>
      </c>
      <c r="U34" s="76">
        <f t="shared" si="13"/>
      </c>
      <c r="V34" s="85" t="str">
        <f t="shared" si="14"/>
        <v> </v>
      </c>
      <c r="W34" s="70" t="str">
        <f t="shared" si="15"/>
        <v> </v>
      </c>
      <c r="X34" s="79">
        <f t="shared" si="16"/>
      </c>
      <c r="Y34" s="82">
        <f t="shared" si="17"/>
      </c>
      <c r="Z34" s="82">
        <f t="shared" si="17"/>
      </c>
      <c r="AA34" s="82">
        <f t="shared" si="17"/>
      </c>
    </row>
    <row r="35" spans="1:27" ht="12.75" hidden="1">
      <c r="A35" s="1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10"/>
      </c>
      <c r="S35" s="39">
        <f t="shared" si="11"/>
      </c>
      <c r="T35" s="73">
        <f t="shared" si="12"/>
      </c>
      <c r="U35" s="76">
        <f t="shared" si="13"/>
      </c>
      <c r="V35" s="85" t="str">
        <f t="shared" si="14"/>
        <v> </v>
      </c>
      <c r="W35" s="70" t="str">
        <f t="shared" si="15"/>
        <v> </v>
      </c>
      <c r="X35" s="79">
        <f t="shared" si="16"/>
      </c>
      <c r="Y35" s="82">
        <f t="shared" si="17"/>
      </c>
      <c r="Z35" s="82">
        <f t="shared" si="17"/>
      </c>
      <c r="AA35" s="82">
        <f t="shared" si="17"/>
      </c>
    </row>
    <row r="36" spans="1:27" ht="12.75" hidden="1">
      <c r="A36" s="17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10"/>
      </c>
      <c r="S36" s="39">
        <f t="shared" si="11"/>
      </c>
      <c r="T36" s="73">
        <f t="shared" si="12"/>
      </c>
      <c r="U36" s="76">
        <f t="shared" si="13"/>
      </c>
      <c r="V36" s="85" t="str">
        <f t="shared" si="14"/>
        <v> </v>
      </c>
      <c r="W36" s="70" t="str">
        <f t="shared" si="15"/>
        <v> </v>
      </c>
      <c r="X36" s="79">
        <f t="shared" si="16"/>
      </c>
      <c r="Y36" s="82">
        <f t="shared" si="17"/>
      </c>
      <c r="Z36" s="82">
        <f t="shared" si="17"/>
      </c>
      <c r="AA36" s="82">
        <f t="shared" si="17"/>
      </c>
    </row>
    <row r="37" spans="1:27" ht="12.75" hidden="1">
      <c r="A37" s="17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10"/>
      </c>
      <c r="S37" s="39">
        <f t="shared" si="11"/>
      </c>
      <c r="T37" s="73">
        <f t="shared" si="12"/>
      </c>
      <c r="U37" s="76">
        <f t="shared" si="13"/>
      </c>
      <c r="V37" s="85" t="str">
        <f t="shared" si="14"/>
        <v> </v>
      </c>
      <c r="W37" s="70" t="str">
        <f t="shared" si="15"/>
        <v> </v>
      </c>
      <c r="X37" s="79">
        <f t="shared" si="16"/>
      </c>
      <c r="Y37" s="82">
        <f t="shared" si="17"/>
      </c>
      <c r="Z37" s="82">
        <f t="shared" si="17"/>
      </c>
      <c r="AA37" s="82">
        <f t="shared" si="17"/>
      </c>
    </row>
    <row r="38" spans="1:27" ht="12.75" hidden="1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10"/>
      </c>
      <c r="S38" s="39">
        <f t="shared" si="11"/>
      </c>
      <c r="T38" s="73">
        <f t="shared" si="12"/>
      </c>
      <c r="U38" s="76">
        <f t="shared" si="13"/>
      </c>
      <c r="V38" s="85" t="str">
        <f t="shared" si="14"/>
        <v> </v>
      </c>
      <c r="W38" s="70" t="str">
        <f t="shared" si="15"/>
        <v> </v>
      </c>
      <c r="X38" s="79">
        <f t="shared" si="16"/>
      </c>
      <c r="Y38" s="82">
        <f t="shared" si="17"/>
      </c>
      <c r="Z38" s="82">
        <f t="shared" si="17"/>
      </c>
      <c r="AA38" s="82">
        <f t="shared" si="17"/>
      </c>
    </row>
    <row r="39" spans="1:27" ht="12.75" hidden="1">
      <c r="A39" s="17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10"/>
      </c>
      <c r="S39" s="39">
        <f t="shared" si="11"/>
      </c>
      <c r="T39" s="73">
        <f t="shared" si="12"/>
      </c>
      <c r="U39" s="76">
        <f t="shared" si="13"/>
      </c>
      <c r="V39" s="85" t="str">
        <f t="shared" si="14"/>
        <v> </v>
      </c>
      <c r="W39" s="70" t="str">
        <f t="shared" si="15"/>
        <v> </v>
      </c>
      <c r="X39" s="79">
        <f t="shared" si="16"/>
      </c>
      <c r="Y39" s="82">
        <f t="shared" si="17"/>
      </c>
      <c r="Z39" s="82">
        <f t="shared" si="17"/>
      </c>
      <c r="AA39" s="82">
        <f t="shared" si="17"/>
      </c>
    </row>
    <row r="40" spans="1:27" ht="12.75" hidden="1">
      <c r="A40" s="17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10"/>
      </c>
      <c r="S40" s="39">
        <f t="shared" si="11"/>
      </c>
      <c r="T40" s="73">
        <f t="shared" si="12"/>
      </c>
      <c r="U40" s="76">
        <f t="shared" si="13"/>
      </c>
      <c r="V40" s="85" t="str">
        <f t="shared" si="14"/>
        <v> </v>
      </c>
      <c r="W40" s="70" t="str">
        <f t="shared" si="15"/>
        <v> </v>
      </c>
      <c r="X40" s="79">
        <f t="shared" si="16"/>
      </c>
      <c r="Y40" s="82">
        <f t="shared" si="17"/>
      </c>
      <c r="Z40" s="82">
        <f t="shared" si="17"/>
      </c>
      <c r="AA40" s="82">
        <f t="shared" si="17"/>
      </c>
    </row>
    <row r="41" spans="1:27" ht="12.75" hidden="1">
      <c r="A41" s="1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10"/>
      </c>
      <c r="S41" s="39">
        <f t="shared" si="11"/>
      </c>
      <c r="T41" s="73">
        <f t="shared" si="12"/>
      </c>
      <c r="U41" s="76">
        <f t="shared" si="13"/>
      </c>
      <c r="V41" s="85" t="str">
        <f t="shared" si="14"/>
        <v> </v>
      </c>
      <c r="W41" s="70" t="str">
        <f t="shared" si="15"/>
        <v> </v>
      </c>
      <c r="X41" s="79">
        <f t="shared" si="16"/>
      </c>
      <c r="Y41" s="82">
        <f t="shared" si="17"/>
      </c>
      <c r="Z41" s="82">
        <f t="shared" si="17"/>
      </c>
      <c r="AA41" s="82">
        <f t="shared" si="17"/>
      </c>
    </row>
    <row r="42" spans="1:27" ht="12.75" hidden="1">
      <c r="A42" s="17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2">
        <f t="shared" si="10"/>
      </c>
      <c r="S42" s="39">
        <f t="shared" si="11"/>
      </c>
      <c r="T42" s="73">
        <f t="shared" si="12"/>
      </c>
      <c r="U42" s="76">
        <f t="shared" si="13"/>
      </c>
      <c r="V42" s="85" t="str">
        <f t="shared" si="14"/>
        <v> </v>
      </c>
      <c r="W42" s="70" t="str">
        <f t="shared" si="15"/>
        <v> </v>
      </c>
      <c r="X42" s="79">
        <f t="shared" si="16"/>
      </c>
      <c r="Y42" s="82">
        <f aca="true" t="shared" si="18" ref="Y42:AA43">IF((COUNT(C42:P42,C95:P95))&lt;8,"",(AVERAGE(C42:P42,C95:P95)))</f>
      </c>
      <c r="Z42" s="82">
        <f t="shared" si="18"/>
      </c>
      <c r="AA42" s="82">
        <f t="shared" si="18"/>
      </c>
    </row>
    <row r="43" spans="1:27" ht="13.5" hidden="1" thickBot="1">
      <c r="A43" s="17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03">
        <f t="shared" si="10"/>
      </c>
      <c r="S43" s="39">
        <f t="shared" si="11"/>
      </c>
      <c r="T43" s="74">
        <f t="shared" si="12"/>
      </c>
      <c r="U43" s="77">
        <f t="shared" si="13"/>
      </c>
      <c r="V43" s="86" t="str">
        <f t="shared" si="14"/>
        <v> </v>
      </c>
      <c r="W43" s="71" t="str">
        <f t="shared" si="15"/>
        <v> </v>
      </c>
      <c r="X43" s="80">
        <f t="shared" si="16"/>
      </c>
      <c r="Y43" s="83">
        <f t="shared" si="18"/>
      </c>
      <c r="Z43" s="83">
        <f t="shared" si="18"/>
      </c>
      <c r="AA43" s="83">
        <f t="shared" si="18"/>
      </c>
    </row>
    <row r="44" spans="1:27" ht="13.5" thickBot="1">
      <c r="A44" s="1"/>
      <c r="B44" s="5"/>
      <c r="C44" s="7">
        <f>IF(SUM(C4:C43)=0,"",SUM(C4:C43))</f>
      </c>
      <c r="D44" s="7">
        <f aca="true" t="shared" si="19" ref="D44:M44">IF(SUM(D4:D43)=0,"",SUM(D4:D43))</f>
      </c>
      <c r="E44" s="7">
        <f t="shared" si="19"/>
      </c>
      <c r="F44" s="7">
        <f t="shared" si="19"/>
      </c>
      <c r="G44" s="130">
        <f>IF(SUM(G4:G43)=0,"",SUM(G4:G43))</f>
      </c>
      <c r="H44" s="7">
        <f t="shared" si="19"/>
      </c>
      <c r="I44" s="7">
        <f t="shared" si="19"/>
      </c>
      <c r="J44" s="7">
        <f t="shared" si="19"/>
      </c>
      <c r="K44" s="7">
        <f t="shared" si="19"/>
      </c>
      <c r="L44" s="7">
        <f t="shared" si="19"/>
      </c>
      <c r="M44" s="7">
        <f t="shared" si="19"/>
      </c>
      <c r="N44" s="7">
        <f>IF(SUM(N4:N43)=0,"",SUM(N4:N43))</f>
      </c>
      <c r="O44" s="7">
        <f>IF(SUM(O4:O43)=0,"",SUM(O4:O43))</f>
      </c>
      <c r="P44" s="7">
        <f>IF(SUM(P4:P43)=0,"",SUM(P4:P43))</f>
      </c>
      <c r="Q44" s="1"/>
      <c r="R44" s="20">
        <f>IF((COUNT(C44:P44))&lt;1,"",(AVERAGE(C44:P44)))</f>
      </c>
      <c r="S44" s="20">
        <f>IF((COUNT(C44:P44,C97:P97))&lt;1,"",IF(COUNT(C97:P97)&lt;1,AVERAGE(C44:P44),IF(COUNT(C44:P44)&lt;1,AVERAGE(C97:P97),AVERAGE(C44:P44,C97:P97))))</f>
      </c>
      <c r="T44" s="22">
        <f>IF(SUM(T4:T43)&lt;1,"",MAX(T4:T43))</f>
      </c>
      <c r="U44" s="22">
        <f>IF(SUM(U4:U43)&lt;1,"",MAX(U4:U43))</f>
      </c>
      <c r="V44" s="20">
        <f>IF(SUM(V4:V43)&lt;1,"",(MAX(V4:V43)))</f>
      </c>
      <c r="W44" s="20">
        <f>IF(SUM(W4:W43)&lt;1,"",(MAX(W4:W43)))</f>
      </c>
      <c r="X44" s="79">
        <f>IF((COUNT(C44:P44))&lt;1,"",+COUNT(C44:P44))</f>
      </c>
      <c r="Y44" s="104">
        <f>IF(MAX(Y$4:Y$43)&lt;1,"",MAX(Y$4:Y$43))</f>
      </c>
      <c r="Z44" s="104">
        <f>IF(MAX(Z$4:Z$43)&lt;1,"",MAX(Z$4:Z$43))</f>
      </c>
      <c r="AA44" s="104">
        <f>IF(MAX(AA$4:AA$43)&lt;1,"",MAX(AA$4:AA$43))</f>
      </c>
    </row>
    <row r="45" spans="2:25" ht="12.75">
      <c r="B45" s="1"/>
      <c r="C45" s="5" t="s">
        <v>49</v>
      </c>
      <c r="D45" s="5" t="s">
        <v>18</v>
      </c>
      <c r="E45" s="5" t="s">
        <v>18</v>
      </c>
      <c r="F45" s="5" t="s">
        <v>18</v>
      </c>
      <c r="G45" s="5" t="s">
        <v>18</v>
      </c>
      <c r="H45" s="5" t="s">
        <v>18</v>
      </c>
      <c r="I45" s="5" t="s">
        <v>18</v>
      </c>
      <c r="J45" s="5" t="s">
        <v>18</v>
      </c>
      <c r="K45" s="5" t="s">
        <v>18</v>
      </c>
      <c r="L45" s="5" t="s">
        <v>18</v>
      </c>
      <c r="M45" s="5" t="s">
        <v>18</v>
      </c>
      <c r="N45" s="5" t="s">
        <v>18</v>
      </c>
      <c r="O45" s="5" t="s">
        <v>18</v>
      </c>
      <c r="P45" s="5" t="s">
        <v>18</v>
      </c>
      <c r="Q45" s="1"/>
      <c r="R45" s="1"/>
      <c r="S45" s="1"/>
      <c r="T45" s="1"/>
      <c r="U45" s="1"/>
      <c r="V45" s="250" t="s">
        <v>17</v>
      </c>
      <c r="W45" s="255"/>
      <c r="X45" s="1"/>
      <c r="Y45" s="1"/>
    </row>
    <row r="46" spans="1:25" ht="12.75">
      <c r="A46" s="1" t="s">
        <v>62</v>
      </c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23"/>
      <c r="O46" s="14"/>
      <c r="P46" s="14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25"/>
      <c r="K47" s="1"/>
      <c r="L47" s="1"/>
      <c r="M47" s="1"/>
      <c r="N47" s="1"/>
      <c r="O47" s="1"/>
      <c r="P47" s="1"/>
      <c r="Q47" s="1"/>
      <c r="R47" s="3" t="s">
        <v>13</v>
      </c>
      <c r="S47" s="4"/>
      <c r="T47" s="1"/>
      <c r="U47" s="1"/>
      <c r="V47" s="1"/>
      <c r="W47" s="1"/>
      <c r="X47" s="1"/>
      <c r="Y47" s="1"/>
    </row>
    <row r="48" spans="1:25" ht="12.75">
      <c r="A48" s="1" t="s">
        <v>63</v>
      </c>
      <c r="B48" s="1"/>
      <c r="C48" s="108">
        <f>IF(ISNUMBER(C44),IF(ISNUMBER(C46),IF(C44&gt;C46,"Won",IF(C44=C46,"Draw","Lost")),"Error"),IF(ISNUMBER(C46),"Error",IF(C44="",IF(ISTEXT(C46),"Awarded Hme",""),"Awarded Awy")))</f>
      </c>
      <c r="D48" s="108">
        <f aca="true" t="shared" si="20" ref="D48:P48">IF(ISNUMBER(D44),IF(ISNUMBER(D46),IF(D44&gt;D46,"Won",IF(D44=D46,"Draw","Lost")),"Error"),IF(ISNUMBER(D46),"Error",IF(D44="",IF(ISTEXT(D46),"Awarded Hme",""),"Awarded Awy")))</f>
      </c>
      <c r="E48" s="108">
        <f t="shared" si="20"/>
      </c>
      <c r="F48" s="108">
        <f t="shared" si="20"/>
      </c>
      <c r="G48" s="108">
        <f t="shared" si="20"/>
      </c>
      <c r="H48" s="108">
        <f t="shared" si="20"/>
      </c>
      <c r="I48" s="108">
        <f t="shared" si="20"/>
      </c>
      <c r="J48" s="108">
        <f t="shared" si="20"/>
      </c>
      <c r="K48" s="108">
        <f t="shared" si="20"/>
      </c>
      <c r="L48" s="108">
        <f t="shared" si="20"/>
      </c>
      <c r="M48" s="108">
        <f t="shared" si="20"/>
      </c>
      <c r="N48" s="108">
        <f t="shared" si="20"/>
      </c>
      <c r="O48" s="108">
        <f t="shared" si="20"/>
      </c>
      <c r="P48" s="108">
        <f t="shared" si="20"/>
      </c>
      <c r="Q48" s="1"/>
      <c r="R48" s="1" t="s">
        <v>31</v>
      </c>
      <c r="S48" s="5">
        <f>COUNTIF(C48:P48,"Won")</f>
        <v>0</v>
      </c>
      <c r="T48" s="1" t="s">
        <v>7</v>
      </c>
      <c r="U48" s="5">
        <f>COUNTIF(C48:P48,"Draw")</f>
        <v>0</v>
      </c>
      <c r="V48" s="1" t="s">
        <v>9</v>
      </c>
      <c r="W48" s="5">
        <f>COUNTIF(C48:P48,"Lost")</f>
        <v>0</v>
      </c>
      <c r="X48" s="1"/>
      <c r="Y48" s="1"/>
    </row>
    <row r="49" spans="1:25" ht="12.75">
      <c r="A49" s="1" t="s">
        <v>64</v>
      </c>
      <c r="B49" s="1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64</v>
      </c>
      <c r="S49" s="5">
        <f>SUM(C49:P49)</f>
        <v>0</v>
      </c>
      <c r="T49" s="1"/>
      <c r="U49" s="5"/>
      <c r="V49" s="1"/>
      <c r="W49" s="5"/>
      <c r="X49" s="1"/>
      <c r="Y49" s="1"/>
    </row>
    <row r="50" spans="1:25" ht="12.75">
      <c r="A50" s="1" t="s">
        <v>4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52</v>
      </c>
      <c r="S50" s="5">
        <f>SUM(C50:P50)</f>
        <v>0</v>
      </c>
      <c r="T50" s="1" t="s">
        <v>8</v>
      </c>
      <c r="U50" s="5">
        <f>(COUNT(C46:P46)*6)-(S49+S50)</f>
        <v>0</v>
      </c>
      <c r="V50" s="1"/>
      <c r="W50" s="5"/>
      <c r="X50" s="1"/>
      <c r="Y50" s="1"/>
    </row>
    <row r="51" spans="1:25" ht="12.75">
      <c r="A51" s="1" t="s">
        <v>29</v>
      </c>
      <c r="B51" s="1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"/>
      <c r="R51" s="1" t="s">
        <v>24</v>
      </c>
      <c r="S51" s="5">
        <f>SUM(C51:P51)</f>
        <v>0</v>
      </c>
      <c r="T51" s="1"/>
      <c r="U51" s="5"/>
      <c r="V51" s="1"/>
      <c r="W51" s="5"/>
      <c r="X51" s="1"/>
      <c r="Y51" s="1"/>
    </row>
    <row r="52" spans="1:25" ht="12.75">
      <c r="A52" s="1" t="s">
        <v>30</v>
      </c>
      <c r="B52" s="1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>
        <f>IF(M48="","",IF(M48="Awarded Hme",12,IF(M48="Awarded Awy",0,IF(M48="Won",6,IF(M48="Draw",3,0))+M49+(M50/2)-M51)))</f>
      </c>
      <c r="N52" s="108">
        <f>IF(N48="","",IF(N48="Awarded Hme",12,IF(N48="Awarded Awy",0,IF(N48="Won",6,IF(N48="Draw",3,0))+N49+(N50/2)-N51)))</f>
      </c>
      <c r="O52" s="108">
        <f>IF(O48="","",IF(O48="Awarded Hme",12,IF(O48="Awarded Awy",0,IF(O48="Won",6,IF(O48="Draw",3,0))+O49+(O50/2)-O51)))</f>
      </c>
      <c r="P52" s="108">
        <f>IF(P48="","",IF(P48="Awarded Hme",12,IF(P48="Awarded Awy",0,IF(P48="Won",6,IF(P48="Draw",3,0))+P49+(P50/2)-P51)))</f>
      </c>
      <c r="Q52" s="1"/>
      <c r="R52" s="1" t="s">
        <v>30</v>
      </c>
      <c r="S52" s="5">
        <f>SUM(C52:P52)</f>
        <v>0</v>
      </c>
      <c r="T52" s="1"/>
      <c r="U52" s="5"/>
      <c r="V52" s="1"/>
      <c r="W52" s="5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25">
      <c r="A54" s="256" t="str">
        <f ca="1">+RIGHT(CELL("filename",A1),LEN(CELL("filename",A1))-FIND("]",CELL("filename",A1)))&amp;" Away"</f>
        <v>Hampton WMC Away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94"/>
    </row>
    <row r="55" spans="1:25" ht="13.5" thickBot="1">
      <c r="A55" s="116" t="s">
        <v>110</v>
      </c>
      <c r="B55" s="117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19"/>
      <c r="O55" s="119"/>
      <c r="P55" s="119"/>
      <c r="Q55" s="1"/>
      <c r="R55" s="8" t="s">
        <v>47</v>
      </c>
      <c r="S55" s="5"/>
      <c r="T55" s="253" t="s">
        <v>33</v>
      </c>
      <c r="U55" s="254"/>
      <c r="V55" s="253" t="s">
        <v>2</v>
      </c>
      <c r="W55" s="254"/>
      <c r="X55" s="8" t="s">
        <v>36</v>
      </c>
      <c r="Y55" s="16"/>
    </row>
    <row r="56" spans="1:25" ht="13.5" thickBot="1">
      <c r="A56" s="112" t="str">
        <f ca="1">+RIGHT(CELL("filename",A1),LEN(CELL("filename",A1))-FIND("]",CELL("filename",A1)))</f>
        <v>Hampton WMC</v>
      </c>
      <c r="B56" s="6" t="s">
        <v>10</v>
      </c>
      <c r="C56" s="7" t="s">
        <v>127</v>
      </c>
      <c r="D56" s="7" t="s">
        <v>125</v>
      </c>
      <c r="E56" s="7" t="s">
        <v>128</v>
      </c>
      <c r="F56" s="7" t="s">
        <v>119</v>
      </c>
      <c r="G56" s="7" t="s">
        <v>122</v>
      </c>
      <c r="H56" s="7" t="s">
        <v>121</v>
      </c>
      <c r="I56" s="7" t="s">
        <v>150</v>
      </c>
      <c r="J56" s="7" t="s">
        <v>126</v>
      </c>
      <c r="K56" s="7" t="s">
        <v>151</v>
      </c>
      <c r="L56" s="7" t="s">
        <v>124</v>
      </c>
      <c r="M56" s="131" t="s">
        <v>120</v>
      </c>
      <c r="N56" s="7"/>
      <c r="O56" s="7"/>
      <c r="P56" s="7"/>
      <c r="Q56" s="1"/>
      <c r="R56" s="12" t="s">
        <v>2</v>
      </c>
      <c r="S56" s="5"/>
      <c r="T56" s="9" t="s">
        <v>34</v>
      </c>
      <c r="U56" s="11" t="s">
        <v>51</v>
      </c>
      <c r="V56" s="9" t="s">
        <v>34</v>
      </c>
      <c r="W56" s="11" t="s">
        <v>51</v>
      </c>
      <c r="X56" s="12" t="s">
        <v>37</v>
      </c>
      <c r="Y56" s="16"/>
    </row>
    <row r="57" spans="1:25" ht="12.75">
      <c r="A57" s="111" t="s">
        <v>164</v>
      </c>
      <c r="B57" s="110" t="s">
        <v>131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4"/>
      <c r="O57" s="14"/>
      <c r="P57" s="100"/>
      <c r="Q57" s="1"/>
      <c r="R57" s="96">
        <f aca="true" t="shared" si="21" ref="R57:R77">IF((COUNT(C57:P57))&lt;1,"",(AVERAGE(C57:P57)))</f>
      </c>
      <c r="S57" s="134"/>
      <c r="T57" s="72">
        <f aca="true" t="shared" si="22" ref="T57:T77">IF((COUNT(C57:P57))&lt;1,"",IF(B57="F"," ",MAX(C57:P57)))</f>
      </c>
      <c r="U57" s="75">
        <f aca="true" t="shared" si="23" ref="U57:U77">IF((COUNT(C57:P57))&lt;1,"",IF(B57="F",MAX(C57:P57)," "))</f>
      </c>
      <c r="V57" s="87" t="str">
        <f aca="true" t="shared" si="24" ref="V57:V77">IF(B57="F"," ",IF(COUNTA(C57:P57)&gt;=8,R57," "))</f>
        <v> </v>
      </c>
      <c r="W57" s="88" t="str">
        <f aca="true" t="shared" si="25" ref="W57:W77">IF(B57="F",IF(COUNTA(C57:P57)&gt;=8,R57," ")," ")</f>
        <v> </v>
      </c>
      <c r="X57" s="78">
        <f aca="true" t="shared" si="26" ref="X57:X77">IF((COUNT(C57:P57))&lt;1,"",(COUNT(C57:P57)))</f>
      </c>
      <c r="Y57" s="19"/>
    </row>
    <row r="58" spans="1:25" ht="12.75">
      <c r="A58" s="118" t="s">
        <v>111</v>
      </c>
      <c r="B58" s="110" t="s">
        <v>131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99"/>
      <c r="R58" s="97">
        <f t="shared" si="21"/>
      </c>
      <c r="S58" s="135"/>
      <c r="T58" s="73">
        <f t="shared" si="22"/>
      </c>
      <c r="U58" s="76">
        <f t="shared" si="23"/>
      </c>
      <c r="V58" s="89" t="str">
        <f t="shared" si="24"/>
        <v> </v>
      </c>
      <c r="W58" s="90" t="str">
        <f t="shared" si="25"/>
        <v> </v>
      </c>
      <c r="X58" s="79">
        <f t="shared" si="26"/>
      </c>
      <c r="Y58" s="16"/>
    </row>
    <row r="59" spans="1:25" ht="12.75">
      <c r="A59" s="118" t="s">
        <v>116</v>
      </c>
      <c r="B59" s="110" t="s">
        <v>131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21"/>
      </c>
      <c r="S59" s="95"/>
      <c r="T59" s="73">
        <f t="shared" si="22"/>
      </c>
      <c r="U59" s="76">
        <f t="shared" si="23"/>
      </c>
      <c r="V59" s="89" t="str">
        <f t="shared" si="24"/>
        <v> </v>
      </c>
      <c r="W59" s="90" t="str">
        <f t="shared" si="25"/>
        <v> </v>
      </c>
      <c r="X59" s="79">
        <f t="shared" si="26"/>
      </c>
      <c r="Y59" s="16"/>
    </row>
    <row r="60" spans="1:25" ht="12.75">
      <c r="A60" s="118" t="s">
        <v>156</v>
      </c>
      <c r="B60" s="110" t="s">
        <v>131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21"/>
      </c>
      <c r="S60" s="95"/>
      <c r="T60" s="73">
        <f t="shared" si="22"/>
      </c>
      <c r="U60" s="76">
        <f t="shared" si="23"/>
      </c>
      <c r="V60" s="89" t="str">
        <f t="shared" si="24"/>
        <v> </v>
      </c>
      <c r="W60" s="90" t="str">
        <f t="shared" si="25"/>
        <v> </v>
      </c>
      <c r="X60" s="79">
        <f t="shared" si="26"/>
      </c>
      <c r="Y60" s="16"/>
    </row>
    <row r="61" spans="1:25" ht="12.75">
      <c r="A61" s="118" t="s">
        <v>130</v>
      </c>
      <c r="B61" s="110" t="s">
        <v>131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>
        <f t="shared" si="21"/>
      </c>
      <c r="S61" s="95"/>
      <c r="T61" s="73">
        <f t="shared" si="22"/>
      </c>
      <c r="U61" s="76">
        <f t="shared" si="23"/>
      </c>
      <c r="V61" s="89" t="str">
        <f t="shared" si="24"/>
        <v> </v>
      </c>
      <c r="W61" s="90" t="str">
        <f t="shared" si="25"/>
        <v> </v>
      </c>
      <c r="X61" s="79">
        <f t="shared" si="26"/>
      </c>
      <c r="Y61" s="16"/>
    </row>
    <row r="62" spans="1:25" ht="12.75">
      <c r="A62" s="118" t="s">
        <v>141</v>
      </c>
      <c r="B62" s="110" t="s">
        <v>131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21"/>
      </c>
      <c r="S62" s="95"/>
      <c r="T62" s="73">
        <f t="shared" si="22"/>
      </c>
      <c r="U62" s="76">
        <f t="shared" si="23"/>
      </c>
      <c r="V62" s="89" t="str">
        <f t="shared" si="24"/>
        <v> </v>
      </c>
      <c r="W62" s="90" t="str">
        <f t="shared" si="25"/>
        <v> </v>
      </c>
      <c r="X62" s="79">
        <f t="shared" si="26"/>
      </c>
      <c r="Y62" s="16"/>
    </row>
    <row r="63" spans="1:25" ht="12.75">
      <c r="A63" s="118" t="s">
        <v>139</v>
      </c>
      <c r="B63" s="110" t="s">
        <v>131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21"/>
      </c>
      <c r="S63" s="95"/>
      <c r="T63" s="73">
        <f t="shared" si="22"/>
      </c>
      <c r="U63" s="76">
        <f t="shared" si="23"/>
      </c>
      <c r="V63" s="89" t="str">
        <f t="shared" si="24"/>
        <v> </v>
      </c>
      <c r="W63" s="90" t="str">
        <f t="shared" si="25"/>
        <v> </v>
      </c>
      <c r="X63" s="79">
        <f t="shared" si="26"/>
      </c>
      <c r="Y63" s="16"/>
    </row>
    <row r="64" spans="1:25" ht="12.75">
      <c r="A64" s="118" t="s">
        <v>118</v>
      </c>
      <c r="B64" s="110" t="s">
        <v>35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21"/>
      </c>
      <c r="S64" s="95"/>
      <c r="T64" s="73">
        <f t="shared" si="22"/>
      </c>
      <c r="U64" s="76">
        <f t="shared" si="23"/>
      </c>
      <c r="V64" s="89" t="str">
        <f t="shared" si="24"/>
        <v> </v>
      </c>
      <c r="W64" s="90" t="str">
        <f t="shared" si="25"/>
        <v> </v>
      </c>
      <c r="X64" s="79">
        <f t="shared" si="26"/>
      </c>
      <c r="Y64" s="16"/>
    </row>
    <row r="65" spans="1:25" ht="12.75">
      <c r="A65" s="118" t="s">
        <v>117</v>
      </c>
      <c r="B65" s="110" t="s">
        <v>35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97">
        <f t="shared" si="21"/>
      </c>
      <c r="S65" s="95"/>
      <c r="T65" s="73">
        <f t="shared" si="22"/>
      </c>
      <c r="U65" s="76">
        <f t="shared" si="23"/>
      </c>
      <c r="V65" s="89" t="str">
        <f t="shared" si="24"/>
        <v> </v>
      </c>
      <c r="W65" s="90" t="str">
        <f t="shared" si="25"/>
        <v> </v>
      </c>
      <c r="X65" s="79">
        <f t="shared" si="26"/>
      </c>
      <c r="Y65" s="16"/>
    </row>
    <row r="66" spans="1:25" ht="12.75">
      <c r="A66" s="118" t="s">
        <v>94</v>
      </c>
      <c r="B66" s="110" t="s">
        <v>131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97">
        <f t="shared" si="21"/>
      </c>
      <c r="S66" s="95"/>
      <c r="T66" s="73">
        <f t="shared" si="22"/>
      </c>
      <c r="U66" s="76">
        <f t="shared" si="23"/>
      </c>
      <c r="V66" s="89" t="str">
        <f t="shared" si="24"/>
        <v> </v>
      </c>
      <c r="W66" s="90" t="str">
        <f t="shared" si="25"/>
        <v> </v>
      </c>
      <c r="X66" s="79">
        <f t="shared" si="26"/>
      </c>
      <c r="Y66" s="16"/>
    </row>
    <row r="67" spans="1:25" ht="12.75">
      <c r="A67" s="120" t="s">
        <v>165</v>
      </c>
      <c r="B67" s="127" t="s">
        <v>131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97">
        <f t="shared" si="21"/>
      </c>
      <c r="S67" s="95"/>
      <c r="T67" s="73">
        <f t="shared" si="22"/>
      </c>
      <c r="U67" s="76">
        <f t="shared" si="23"/>
      </c>
      <c r="V67" s="89" t="str">
        <f t="shared" si="24"/>
        <v> </v>
      </c>
      <c r="W67" s="90" t="str">
        <f t="shared" si="25"/>
        <v> </v>
      </c>
      <c r="X67" s="79">
        <f t="shared" si="26"/>
      </c>
      <c r="Y67" s="16"/>
    </row>
    <row r="68" spans="1:25" ht="12.75">
      <c r="A68" s="118" t="s">
        <v>113</v>
      </c>
      <c r="B68" s="110" t="s">
        <v>131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21"/>
      </c>
      <c r="S68" s="95"/>
      <c r="T68" s="73">
        <f t="shared" si="22"/>
      </c>
      <c r="U68" s="76">
        <f t="shared" si="23"/>
      </c>
      <c r="V68" s="89" t="str">
        <f t="shared" si="24"/>
        <v> </v>
      </c>
      <c r="W68" s="90" t="str">
        <f t="shared" si="25"/>
        <v> </v>
      </c>
      <c r="X68" s="79">
        <f t="shared" si="26"/>
      </c>
      <c r="Y68" s="16"/>
    </row>
    <row r="69" spans="1:25" ht="12.75">
      <c r="A69" s="118" t="s">
        <v>140</v>
      </c>
      <c r="B69" s="110" t="s">
        <v>35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97">
        <f t="shared" si="21"/>
      </c>
      <c r="S69" s="95"/>
      <c r="T69" s="73">
        <f t="shared" si="22"/>
      </c>
      <c r="U69" s="76">
        <f t="shared" si="23"/>
      </c>
      <c r="V69" s="89" t="str">
        <f t="shared" si="24"/>
        <v> </v>
      </c>
      <c r="W69" s="90" t="str">
        <f t="shared" si="25"/>
        <v> </v>
      </c>
      <c r="X69" s="79">
        <f t="shared" si="26"/>
      </c>
      <c r="Y69" s="16"/>
    </row>
    <row r="70" spans="1:25" ht="12.75">
      <c r="A70" s="111" t="s">
        <v>163</v>
      </c>
      <c r="B70" s="110" t="s">
        <v>35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97">
        <f t="shared" si="21"/>
      </c>
      <c r="S70" s="95"/>
      <c r="T70" s="73">
        <f t="shared" si="22"/>
      </c>
      <c r="U70" s="76">
        <f t="shared" si="23"/>
      </c>
      <c r="V70" s="89" t="str">
        <f t="shared" si="24"/>
        <v> </v>
      </c>
      <c r="W70" s="90" t="str">
        <f t="shared" si="25"/>
        <v> </v>
      </c>
      <c r="X70" s="79">
        <f t="shared" si="26"/>
      </c>
      <c r="Y70" s="16"/>
    </row>
    <row r="71" spans="1:25" ht="12.75">
      <c r="A71" s="111" t="s">
        <v>162</v>
      </c>
      <c r="B71" s="110" t="s">
        <v>131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97">
        <f t="shared" si="21"/>
      </c>
      <c r="S71" s="95"/>
      <c r="T71" s="73">
        <f t="shared" si="22"/>
      </c>
      <c r="U71" s="76">
        <f t="shared" si="23"/>
      </c>
      <c r="V71" s="89" t="str">
        <f t="shared" si="24"/>
        <v> </v>
      </c>
      <c r="W71" s="90" t="str">
        <f t="shared" si="25"/>
        <v> </v>
      </c>
      <c r="X71" s="79">
        <f t="shared" si="26"/>
      </c>
      <c r="Y71" s="16"/>
    </row>
    <row r="72" spans="1:25" ht="12.75">
      <c r="A72" s="118" t="s">
        <v>142</v>
      </c>
      <c r="B72" s="110" t="s">
        <v>131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21"/>
      </c>
      <c r="S72" s="95"/>
      <c r="T72" s="73">
        <f t="shared" si="22"/>
      </c>
      <c r="U72" s="76">
        <f t="shared" si="23"/>
      </c>
      <c r="V72" s="89" t="str">
        <f t="shared" si="24"/>
        <v> </v>
      </c>
      <c r="W72" s="90" t="str">
        <f t="shared" si="25"/>
        <v> </v>
      </c>
      <c r="X72" s="79">
        <f t="shared" si="26"/>
      </c>
      <c r="Y72" s="16"/>
    </row>
    <row r="73" spans="1:25" ht="12.75">
      <c r="A73" s="118" t="s">
        <v>95</v>
      </c>
      <c r="B73" s="110" t="s">
        <v>131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21"/>
      </c>
      <c r="S73" s="95"/>
      <c r="T73" s="73">
        <f t="shared" si="22"/>
      </c>
      <c r="U73" s="76">
        <f t="shared" si="23"/>
      </c>
      <c r="V73" s="89" t="str">
        <f t="shared" si="24"/>
        <v> </v>
      </c>
      <c r="W73" s="90" t="str">
        <f t="shared" si="25"/>
        <v> </v>
      </c>
      <c r="X73" s="79">
        <f t="shared" si="26"/>
      </c>
      <c r="Y73" s="16"/>
    </row>
    <row r="74" spans="1:25" ht="12.75">
      <c r="A74" s="118" t="s">
        <v>96</v>
      </c>
      <c r="B74" s="110" t="s">
        <v>131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97">
        <f t="shared" si="21"/>
      </c>
      <c r="S74" s="95"/>
      <c r="T74" s="73">
        <f t="shared" si="22"/>
      </c>
      <c r="U74" s="76">
        <f t="shared" si="23"/>
      </c>
      <c r="V74" s="89" t="str">
        <f t="shared" si="24"/>
        <v> </v>
      </c>
      <c r="W74" s="90" t="str">
        <f t="shared" si="25"/>
        <v> </v>
      </c>
      <c r="X74" s="79">
        <f t="shared" si="26"/>
      </c>
      <c r="Y74" s="16"/>
    </row>
    <row r="75" spans="1:25" ht="12.75">
      <c r="A75" s="118" t="s">
        <v>161</v>
      </c>
      <c r="B75" s="110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21"/>
      </c>
      <c r="S75" s="95"/>
      <c r="T75" s="73">
        <f t="shared" si="22"/>
      </c>
      <c r="U75" s="76">
        <f t="shared" si="23"/>
      </c>
      <c r="V75" s="89" t="str">
        <f t="shared" si="24"/>
        <v> </v>
      </c>
      <c r="W75" s="90" t="str">
        <f t="shared" si="25"/>
        <v> </v>
      </c>
      <c r="X75" s="79">
        <f t="shared" si="26"/>
      </c>
      <c r="Y75" s="16"/>
    </row>
    <row r="76" spans="1:25" ht="12.75">
      <c r="A76" s="118" t="s">
        <v>115</v>
      </c>
      <c r="B76" s="110" t="s">
        <v>131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21"/>
      </c>
      <c r="S76" s="95"/>
      <c r="T76" s="73">
        <f t="shared" si="22"/>
      </c>
      <c r="U76" s="76">
        <f t="shared" si="23"/>
      </c>
      <c r="V76" s="89" t="str">
        <f t="shared" si="24"/>
        <v> </v>
      </c>
      <c r="W76" s="90" t="str">
        <f t="shared" si="25"/>
        <v> </v>
      </c>
      <c r="X76" s="79">
        <f t="shared" si="26"/>
      </c>
      <c r="Y76" s="16"/>
    </row>
    <row r="77" spans="1:25" ht="13.5" thickBot="1">
      <c r="A77" s="121" t="s">
        <v>97</v>
      </c>
      <c r="B77" s="122" t="s">
        <v>131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21"/>
      </c>
      <c r="S77" s="95"/>
      <c r="T77" s="73">
        <f t="shared" si="22"/>
      </c>
      <c r="U77" s="76">
        <f t="shared" si="23"/>
      </c>
      <c r="V77" s="89" t="str">
        <f t="shared" si="24"/>
        <v> </v>
      </c>
      <c r="W77" s="90" t="str">
        <f t="shared" si="25"/>
        <v> </v>
      </c>
      <c r="X77" s="79">
        <f t="shared" si="26"/>
      </c>
      <c r="Y77" s="16"/>
    </row>
    <row r="78" spans="1:25" ht="12.75" hidden="1">
      <c r="A78" s="17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aca="true" t="shared" si="27" ref="R78:R96">IF((COUNT(C78:P78))&lt;1,"",(AVERAGE(C78:P78)))</f>
      </c>
      <c r="S78" s="95"/>
      <c r="T78" s="73">
        <f aca="true" t="shared" si="28" ref="T78:T96">IF((COUNT(C78:P78))&lt;1,"",IF(B78="F"," ",MAX(C78:P78)))</f>
      </c>
      <c r="U78" s="76">
        <f aca="true" t="shared" si="29" ref="U78:U96">IF((COUNT(C78:P78))&lt;1,"",IF(B78="F",MAX(C78:P78)," "))</f>
      </c>
      <c r="V78" s="89" t="str">
        <f aca="true" t="shared" si="30" ref="V78:V96">IF(B78="F"," ",IF(COUNTA(C78:P78)&gt;=8,R78," "))</f>
        <v> </v>
      </c>
      <c r="W78" s="90" t="str">
        <f aca="true" t="shared" si="31" ref="W78:W96">IF(B78="F",IF(COUNTA(C78:P78)&gt;=8,R78," ")," ")</f>
        <v> </v>
      </c>
      <c r="X78" s="79">
        <f aca="true" t="shared" si="32" ref="X78:X96">IF((COUNT(C78:P78))&lt;1,"",(COUNT(C78:P78)))</f>
      </c>
      <c r="Y78" s="16"/>
    </row>
    <row r="79" spans="1:25" ht="12.75" hidden="1">
      <c r="A79" s="17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27"/>
      </c>
      <c r="S79" s="95"/>
      <c r="T79" s="73">
        <f t="shared" si="28"/>
      </c>
      <c r="U79" s="76">
        <f t="shared" si="29"/>
      </c>
      <c r="V79" s="89" t="str">
        <f t="shared" si="30"/>
        <v> </v>
      </c>
      <c r="W79" s="90" t="str">
        <f t="shared" si="31"/>
        <v> </v>
      </c>
      <c r="X79" s="79">
        <f t="shared" si="32"/>
      </c>
      <c r="Y79" s="16"/>
    </row>
    <row r="80" spans="1:25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27"/>
      </c>
      <c r="S80" s="95"/>
      <c r="T80" s="73">
        <f t="shared" si="28"/>
      </c>
      <c r="U80" s="76">
        <f t="shared" si="29"/>
      </c>
      <c r="V80" s="89" t="str">
        <f t="shared" si="30"/>
        <v> </v>
      </c>
      <c r="W80" s="90" t="str">
        <f t="shared" si="31"/>
        <v> </v>
      </c>
      <c r="X80" s="79">
        <f t="shared" si="32"/>
      </c>
      <c r="Y80" s="16"/>
    </row>
    <row r="81" spans="1:25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27"/>
      </c>
      <c r="S81" s="95"/>
      <c r="T81" s="73">
        <f t="shared" si="28"/>
      </c>
      <c r="U81" s="76">
        <f t="shared" si="29"/>
      </c>
      <c r="V81" s="89" t="str">
        <f t="shared" si="30"/>
        <v> </v>
      </c>
      <c r="W81" s="90" t="str">
        <f t="shared" si="31"/>
        <v> </v>
      </c>
      <c r="X81" s="79">
        <f t="shared" si="32"/>
      </c>
      <c r="Y81" s="16"/>
    </row>
    <row r="82" spans="1:25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27"/>
      </c>
      <c r="S82" s="95"/>
      <c r="T82" s="73">
        <f t="shared" si="28"/>
      </c>
      <c r="U82" s="76">
        <f t="shared" si="29"/>
      </c>
      <c r="V82" s="89" t="str">
        <f t="shared" si="30"/>
        <v> </v>
      </c>
      <c r="W82" s="90" t="str">
        <f t="shared" si="31"/>
        <v> </v>
      </c>
      <c r="X82" s="79">
        <f t="shared" si="32"/>
      </c>
      <c r="Y82" s="16"/>
    </row>
    <row r="83" spans="1:25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27"/>
      </c>
      <c r="S83" s="95"/>
      <c r="T83" s="73">
        <f t="shared" si="28"/>
      </c>
      <c r="U83" s="76">
        <f t="shared" si="29"/>
      </c>
      <c r="V83" s="89" t="str">
        <f t="shared" si="30"/>
        <v> </v>
      </c>
      <c r="W83" s="90" t="str">
        <f t="shared" si="31"/>
        <v> </v>
      </c>
      <c r="X83" s="79">
        <f t="shared" si="32"/>
      </c>
      <c r="Y83" s="16"/>
    </row>
    <row r="84" spans="1:25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27"/>
      </c>
      <c r="S84" s="95"/>
      <c r="T84" s="73">
        <f t="shared" si="28"/>
      </c>
      <c r="U84" s="76">
        <f t="shared" si="29"/>
      </c>
      <c r="V84" s="89" t="str">
        <f t="shared" si="30"/>
        <v> </v>
      </c>
      <c r="W84" s="90" t="str">
        <f t="shared" si="31"/>
        <v> </v>
      </c>
      <c r="X84" s="79">
        <f t="shared" si="32"/>
      </c>
      <c r="Y84" s="16"/>
    </row>
    <row r="85" spans="1:25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27"/>
      </c>
      <c r="S85" s="95"/>
      <c r="T85" s="73">
        <f t="shared" si="28"/>
      </c>
      <c r="U85" s="76">
        <f t="shared" si="29"/>
      </c>
      <c r="V85" s="89" t="str">
        <f t="shared" si="30"/>
        <v> </v>
      </c>
      <c r="W85" s="90" t="str">
        <f t="shared" si="31"/>
        <v> </v>
      </c>
      <c r="X85" s="79">
        <f t="shared" si="32"/>
      </c>
      <c r="Y85" s="16"/>
    </row>
    <row r="86" spans="1:25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27"/>
      </c>
      <c r="S86" s="95"/>
      <c r="T86" s="73">
        <f t="shared" si="28"/>
      </c>
      <c r="U86" s="76">
        <f t="shared" si="29"/>
      </c>
      <c r="V86" s="89" t="str">
        <f t="shared" si="30"/>
        <v> </v>
      </c>
      <c r="W86" s="90" t="str">
        <f t="shared" si="31"/>
        <v> </v>
      </c>
      <c r="X86" s="79">
        <f t="shared" si="32"/>
      </c>
      <c r="Y86" s="16"/>
    </row>
    <row r="87" spans="1:25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27"/>
      </c>
      <c r="S87" s="95"/>
      <c r="T87" s="73">
        <f t="shared" si="28"/>
      </c>
      <c r="U87" s="76">
        <f t="shared" si="29"/>
      </c>
      <c r="V87" s="89" t="str">
        <f t="shared" si="30"/>
        <v> </v>
      </c>
      <c r="W87" s="90" t="str">
        <f t="shared" si="31"/>
        <v> </v>
      </c>
      <c r="X87" s="79">
        <f t="shared" si="32"/>
      </c>
      <c r="Y87" s="16"/>
    </row>
    <row r="88" spans="1:25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27"/>
      </c>
      <c r="S88" s="95"/>
      <c r="T88" s="73">
        <f t="shared" si="28"/>
      </c>
      <c r="U88" s="76">
        <f t="shared" si="29"/>
      </c>
      <c r="V88" s="89" t="str">
        <f t="shared" si="30"/>
        <v> </v>
      </c>
      <c r="W88" s="90" t="str">
        <f t="shared" si="31"/>
        <v> </v>
      </c>
      <c r="X88" s="79">
        <f t="shared" si="32"/>
      </c>
      <c r="Y88" s="16"/>
    </row>
    <row r="89" spans="1:25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27"/>
      </c>
      <c r="S89" s="95"/>
      <c r="T89" s="73">
        <f t="shared" si="28"/>
      </c>
      <c r="U89" s="76">
        <f t="shared" si="29"/>
      </c>
      <c r="V89" s="89" t="str">
        <f t="shared" si="30"/>
        <v> </v>
      </c>
      <c r="W89" s="90" t="str">
        <f t="shared" si="31"/>
        <v> </v>
      </c>
      <c r="X89" s="79">
        <f t="shared" si="32"/>
      </c>
      <c r="Y89" s="16"/>
    </row>
    <row r="90" spans="1:25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27"/>
      </c>
      <c r="S90" s="95"/>
      <c r="T90" s="73">
        <f t="shared" si="28"/>
      </c>
      <c r="U90" s="76">
        <f t="shared" si="29"/>
      </c>
      <c r="V90" s="89" t="str">
        <f t="shared" si="30"/>
        <v> </v>
      </c>
      <c r="W90" s="90" t="str">
        <f t="shared" si="31"/>
        <v> </v>
      </c>
      <c r="X90" s="79">
        <f t="shared" si="32"/>
      </c>
      <c r="Y90" s="16"/>
    </row>
    <row r="91" spans="1:25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27"/>
      </c>
      <c r="S91" s="95"/>
      <c r="T91" s="73">
        <f t="shared" si="28"/>
      </c>
      <c r="U91" s="76">
        <f t="shared" si="29"/>
      </c>
      <c r="V91" s="89" t="str">
        <f t="shared" si="30"/>
        <v> </v>
      </c>
      <c r="W91" s="90" t="str">
        <f t="shared" si="31"/>
        <v> </v>
      </c>
      <c r="X91" s="79">
        <f t="shared" si="32"/>
      </c>
      <c r="Y91" s="16"/>
    </row>
    <row r="92" spans="1:25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27"/>
      </c>
      <c r="S92" s="95"/>
      <c r="T92" s="73">
        <f t="shared" si="28"/>
      </c>
      <c r="U92" s="76">
        <f t="shared" si="29"/>
      </c>
      <c r="V92" s="89" t="str">
        <f t="shared" si="30"/>
        <v> </v>
      </c>
      <c r="W92" s="90" t="str">
        <f t="shared" si="31"/>
        <v> </v>
      </c>
      <c r="X92" s="79">
        <f t="shared" si="32"/>
      </c>
      <c r="Y92" s="16"/>
    </row>
    <row r="93" spans="1:25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27"/>
      </c>
      <c r="S93" s="95"/>
      <c r="T93" s="73">
        <f t="shared" si="28"/>
      </c>
      <c r="U93" s="76">
        <f t="shared" si="29"/>
      </c>
      <c r="V93" s="89" t="str">
        <f t="shared" si="30"/>
        <v> </v>
      </c>
      <c r="W93" s="90" t="str">
        <f t="shared" si="31"/>
        <v> </v>
      </c>
      <c r="X93" s="79">
        <f t="shared" si="32"/>
      </c>
      <c r="Y93" s="16"/>
    </row>
    <row r="94" spans="1:25" ht="12.75" hidden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7">
        <f t="shared" si="27"/>
      </c>
      <c r="S94" s="95"/>
      <c r="T94" s="73">
        <f t="shared" si="28"/>
      </c>
      <c r="U94" s="76">
        <f t="shared" si="29"/>
      </c>
      <c r="V94" s="89" t="str">
        <f t="shared" si="30"/>
        <v> </v>
      </c>
      <c r="W94" s="90" t="str">
        <f t="shared" si="31"/>
        <v> </v>
      </c>
      <c r="X94" s="79">
        <f t="shared" si="32"/>
      </c>
      <c r="Y94" s="16"/>
    </row>
    <row r="95" spans="1:25" ht="12.75" hidden="1">
      <c r="A95" s="17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97">
        <f t="shared" si="27"/>
      </c>
      <c r="S95" s="95"/>
      <c r="T95" s="73">
        <f t="shared" si="28"/>
      </c>
      <c r="U95" s="76">
        <f t="shared" si="29"/>
      </c>
      <c r="V95" s="89" t="str">
        <f t="shared" si="30"/>
        <v> </v>
      </c>
      <c r="W95" s="90" t="str">
        <f t="shared" si="31"/>
        <v> </v>
      </c>
      <c r="X95" s="79">
        <f t="shared" si="32"/>
      </c>
      <c r="Y95" s="16"/>
    </row>
    <row r="96" spans="1:25" ht="13.5" hidden="1" thickBot="1">
      <c r="A96" s="17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98">
        <f t="shared" si="27"/>
      </c>
      <c r="S96" s="95"/>
      <c r="T96" s="74">
        <f t="shared" si="28"/>
      </c>
      <c r="U96" s="77">
        <f t="shared" si="29"/>
      </c>
      <c r="V96" s="91" t="str">
        <f t="shared" si="30"/>
        <v> </v>
      </c>
      <c r="W96" s="92" t="str">
        <f t="shared" si="31"/>
        <v> </v>
      </c>
      <c r="X96" s="80">
        <f t="shared" si="32"/>
      </c>
      <c r="Y96" s="16"/>
    </row>
    <row r="97" spans="1:25" ht="13.5" thickBot="1">
      <c r="A97" s="1"/>
      <c r="B97" s="5"/>
      <c r="C97" s="7">
        <f>IF(SUM(C57:C96)=0,"",SUM(C57:C96))</f>
      </c>
      <c r="D97" s="7">
        <f aca="true" t="shared" si="33" ref="D97:P97">IF(SUM(D57:D96)=0,"",SUM(D57:D96))</f>
      </c>
      <c r="E97" s="130">
        <f t="shared" si="33"/>
      </c>
      <c r="F97" s="7">
        <f t="shared" si="33"/>
      </c>
      <c r="G97" s="7">
        <f t="shared" si="33"/>
      </c>
      <c r="H97" s="7">
        <f>IF(SUM(H57:H96)=0,"",SUM(H57:H96))</f>
      </c>
      <c r="I97" s="7">
        <f t="shared" si="33"/>
      </c>
      <c r="J97" s="7">
        <f t="shared" si="33"/>
      </c>
      <c r="K97" s="7">
        <f t="shared" si="33"/>
      </c>
      <c r="L97" s="7">
        <f t="shared" si="33"/>
      </c>
      <c r="M97" s="130">
        <f>IF(SUM(M57:M96)=0,"",SUM(M57:M96))</f>
      </c>
      <c r="N97" s="7">
        <f t="shared" si="33"/>
      </c>
      <c r="O97" s="7">
        <f t="shared" si="33"/>
      </c>
      <c r="P97" s="7">
        <f t="shared" si="33"/>
      </c>
      <c r="Q97" s="1"/>
      <c r="R97" s="20">
        <f>IF((COUNT(C97:P97))&lt;1,"",(AVERAGE(C97:P97)))</f>
      </c>
      <c r="S97" s="21"/>
      <c r="T97" s="22">
        <f>IF(SUM(T57:T96)&lt;1,"",MAX(T57:T96))</f>
      </c>
      <c r="U97" s="22">
        <f>IF(SUM(U57:U96)&lt;1,"",MAX(U57:U96))</f>
      </c>
      <c r="V97" s="20">
        <f>IF(SUM(V57:V96)&lt;1,"",MAX(V57:V96))</f>
      </c>
      <c r="W97" s="20">
        <f>IF(SUM(W57:W96)&lt;1,"",MAX(W57:W96))</f>
      </c>
      <c r="X97" s="22">
        <f>IF((COUNT(C97:P97))&lt;1,"",+COUNT(C97:P97))</f>
      </c>
      <c r="Y97" s="16"/>
    </row>
    <row r="98" spans="2:25" ht="12.75">
      <c r="B98" s="1"/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H98" s="5" t="s">
        <v>18</v>
      </c>
      <c r="I98" s="5" t="s">
        <v>18</v>
      </c>
      <c r="J98" s="5" t="s">
        <v>18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P98" s="5" t="s">
        <v>18</v>
      </c>
      <c r="Q98" s="1"/>
      <c r="R98" s="1"/>
      <c r="S98" s="1"/>
      <c r="T98" s="1"/>
      <c r="U98" s="1"/>
      <c r="V98" s="250" t="s">
        <v>17</v>
      </c>
      <c r="W98" s="255"/>
      <c r="X98" s="1"/>
      <c r="Y98" s="1"/>
    </row>
    <row r="99" spans="1:25" ht="12.75">
      <c r="A99" s="1" t="s">
        <v>62</v>
      </c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2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" t="s">
        <v>14</v>
      </c>
      <c r="S100" s="4"/>
      <c r="T100" s="1"/>
      <c r="U100" s="1"/>
      <c r="V100" s="1"/>
      <c r="W100" s="1"/>
      <c r="X100" s="1"/>
      <c r="Y100" s="1"/>
    </row>
    <row r="101" spans="1:25" ht="12.75">
      <c r="A101" s="1" t="s">
        <v>63</v>
      </c>
      <c r="B101" s="1"/>
      <c r="C101" s="108">
        <f aca="true" t="shared" si="34" ref="C101:N101">IF(ISNUMBER(C97),IF(ISNUMBER(C99),IF(C97&gt;C99,"Won",IF(C97=C99,"Draw","Lost")),"Error"),IF(ISNUMBER(C99),"Error",IF(C97="",IF(ISTEXT(C99),"Awarded Hme",""),"Awarded Awy")))</f>
      </c>
      <c r="D101" s="108">
        <f t="shared" si="34"/>
      </c>
      <c r="E101" s="108">
        <f t="shared" si="34"/>
      </c>
      <c r="F101" s="108">
        <f t="shared" si="34"/>
      </c>
      <c r="G101" s="108">
        <f t="shared" si="34"/>
      </c>
      <c r="H101" s="108">
        <f t="shared" si="34"/>
      </c>
      <c r="I101" s="108">
        <f t="shared" si="34"/>
      </c>
      <c r="J101" s="108">
        <f t="shared" si="34"/>
      </c>
      <c r="K101" s="108">
        <f t="shared" si="34"/>
      </c>
      <c r="L101" s="108">
        <f t="shared" si="34"/>
      </c>
      <c r="M101" s="108">
        <f t="shared" si="34"/>
      </c>
      <c r="N101" s="108">
        <f t="shared" si="34"/>
      </c>
      <c r="O101" s="108"/>
      <c r="P101" s="108"/>
      <c r="Q101" s="1"/>
      <c r="R101" s="1" t="s">
        <v>31</v>
      </c>
      <c r="S101" s="5">
        <f>COUNTIF(C101:P101,"Won")</f>
        <v>0</v>
      </c>
      <c r="T101" s="1" t="s">
        <v>7</v>
      </c>
      <c r="U101" s="5">
        <f>COUNTIF(C101:P101,"Draw")</f>
        <v>0</v>
      </c>
      <c r="V101" s="1" t="s">
        <v>9</v>
      </c>
      <c r="W101" s="5">
        <f>COUNTIF(C101:P101,"Lost")</f>
        <v>0</v>
      </c>
      <c r="X101" s="1"/>
      <c r="Y101" s="1"/>
    </row>
    <row r="102" spans="1:25" ht="12.75">
      <c r="A102" s="1" t="s">
        <v>64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64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4</v>
      </c>
      <c r="B103" s="1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"/>
      <c r="R103" s="1" t="s">
        <v>52</v>
      </c>
      <c r="S103" s="5">
        <f>SUM(C103:P103)</f>
        <v>0</v>
      </c>
      <c r="T103" s="1" t="s">
        <v>8</v>
      </c>
      <c r="U103" s="5">
        <f>(COUNT(C99:P99)*6)-(S102+S103)</f>
        <v>0</v>
      </c>
      <c r="V103" s="1"/>
      <c r="W103" s="5"/>
      <c r="X103" s="1"/>
      <c r="Y103" s="1"/>
    </row>
    <row r="104" spans="1:25" ht="12.75">
      <c r="A104" s="1" t="s">
        <v>29</v>
      </c>
      <c r="B104" s="1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"/>
      <c r="R104" s="1" t="s">
        <v>24</v>
      </c>
      <c r="S104" s="5">
        <f>SUM(C104:P104)</f>
        <v>0</v>
      </c>
      <c r="T104" s="1"/>
      <c r="U104" s="5"/>
      <c r="V104" s="1"/>
      <c r="W104" s="5"/>
      <c r="X104" s="1"/>
      <c r="Y104" s="1"/>
    </row>
    <row r="105" spans="1:25" ht="12.75">
      <c r="A105" s="1" t="s">
        <v>30</v>
      </c>
      <c r="B105" s="1"/>
      <c r="C105" s="108">
        <f aca="true" t="shared" si="35" ref="C105:P105">IF(C101="","",IF(C101="Awarded Hme",12,IF(C101="Awarded Awy",0,IF(C101="Won",6,IF(C101="Draw",3,0))+C102+(C103/2)-C104)))</f>
      </c>
      <c r="D105" s="108">
        <f t="shared" si="35"/>
      </c>
      <c r="E105" s="108">
        <f t="shared" si="35"/>
      </c>
      <c r="F105" s="108">
        <f t="shared" si="35"/>
      </c>
      <c r="G105" s="108">
        <f t="shared" si="35"/>
      </c>
      <c r="H105" s="108">
        <f t="shared" si="35"/>
      </c>
      <c r="I105" s="108">
        <f t="shared" si="35"/>
      </c>
      <c r="J105" s="108">
        <f t="shared" si="35"/>
      </c>
      <c r="K105" s="108">
        <f t="shared" si="35"/>
      </c>
      <c r="L105" s="108">
        <f t="shared" si="35"/>
      </c>
      <c r="M105" s="108">
        <f t="shared" si="35"/>
      </c>
      <c r="N105" s="108">
        <f t="shared" si="35"/>
      </c>
      <c r="O105" s="108">
        <f t="shared" si="35"/>
      </c>
      <c r="P105" s="108">
        <f t="shared" si="35"/>
      </c>
      <c r="Q105" s="1"/>
      <c r="R105" s="1" t="s">
        <v>30</v>
      </c>
      <c r="S105" s="5">
        <f>SUM(C105:P105)</f>
        <v>0</v>
      </c>
      <c r="T105" s="1"/>
      <c r="U105" s="5"/>
      <c r="V105" s="1"/>
      <c r="W105" s="5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25">
      <c r="A107" s="256" t="s">
        <v>1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"/>
    </row>
    <row r="108" spans="1:25" ht="13.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3" t="s">
        <v>15</v>
      </c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 t="s">
        <v>53</v>
      </c>
      <c r="R109" s="1"/>
      <c r="S109" s="1"/>
      <c r="T109" s="250" t="s">
        <v>33</v>
      </c>
      <c r="U109" s="258"/>
      <c r="V109" s="259" t="s">
        <v>16</v>
      </c>
      <c r="W109" s="258"/>
      <c r="X109" s="1"/>
      <c r="Y109" s="1"/>
    </row>
    <row r="110" spans="1:25" ht="13.5" thickBot="1">
      <c r="A110" s="1"/>
      <c r="B110" s="1"/>
      <c r="C110" s="1" t="s">
        <v>31</v>
      </c>
      <c r="D110" s="5">
        <f>S48+S101</f>
        <v>0</v>
      </c>
      <c r="E110" s="1" t="s">
        <v>19</v>
      </c>
      <c r="F110" s="5">
        <f>U48+U101</f>
        <v>0</v>
      </c>
      <c r="G110" s="1" t="s">
        <v>25</v>
      </c>
      <c r="H110" s="5">
        <f>W48+W101</f>
        <v>0</v>
      </c>
      <c r="I110" s="1"/>
      <c r="J110" s="1"/>
      <c r="K110" s="1"/>
      <c r="L110" s="1"/>
      <c r="M110" s="1"/>
      <c r="N110" s="1"/>
      <c r="O110" s="1"/>
      <c r="P110" s="1"/>
      <c r="Q110" s="1" t="s">
        <v>54</v>
      </c>
      <c r="R110" s="1"/>
      <c r="S110" s="1"/>
      <c r="T110" s="9" t="s">
        <v>34</v>
      </c>
      <c r="U110" s="11" t="s">
        <v>51</v>
      </c>
      <c r="V110" s="9" t="s">
        <v>34</v>
      </c>
      <c r="W110" s="11" t="s">
        <v>51</v>
      </c>
      <c r="X110" s="1"/>
      <c r="Y110" s="1"/>
    </row>
    <row r="111" spans="1:25" ht="13.5" thickBot="1">
      <c r="A111" s="1"/>
      <c r="B111" s="1"/>
      <c r="C111" s="1" t="s">
        <v>64</v>
      </c>
      <c r="D111" s="5">
        <f>S49+S102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55</v>
      </c>
      <c r="R111" s="1"/>
      <c r="S111" s="1"/>
      <c r="T111" s="22">
        <f>IF(ISNUMBER(T44),MAX(T44,T97),IF(ISNUMBER(T97),MAX(T44,T97),""))</f>
      </c>
      <c r="U111" s="22">
        <f>IF(ISNUMBER(U44),MAX(U44,U97),IF(ISNUMBER(U97),MAX(U44,U97),""))</f>
      </c>
      <c r="V111" s="20">
        <f>Z44</f>
      </c>
      <c r="W111" s="20">
        <f>AA44</f>
      </c>
      <c r="X111" s="1"/>
      <c r="Y111" s="1"/>
    </row>
    <row r="112" spans="1:25" ht="13.5" thickBot="1">
      <c r="A112" s="1"/>
      <c r="B112" s="1"/>
      <c r="C112" s="1" t="s">
        <v>4</v>
      </c>
      <c r="D112" s="5">
        <f>S50+S103</f>
        <v>0</v>
      </c>
      <c r="E112" s="1" t="s">
        <v>26</v>
      </c>
      <c r="F112" s="5">
        <f>U50+U103</f>
        <v>0</v>
      </c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 t="s">
        <v>11</v>
      </c>
      <c r="R112" s="1"/>
      <c r="S112" s="1"/>
      <c r="T112" s="1"/>
      <c r="U112" s="1"/>
      <c r="V112" s="1"/>
      <c r="W112" s="1"/>
      <c r="X112" s="1"/>
      <c r="Y112" s="1"/>
    </row>
    <row r="113" spans="1:25" ht="13.5" thickBot="1">
      <c r="A113" s="1"/>
      <c r="B113" s="1"/>
      <c r="C113" s="1" t="s">
        <v>24</v>
      </c>
      <c r="D113" s="5">
        <f>S51+S104</f>
        <v>0</v>
      </c>
      <c r="E113" s="1"/>
      <c r="F113" s="5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 t="s">
        <v>12</v>
      </c>
      <c r="R113" s="1"/>
      <c r="S113" s="1"/>
      <c r="T113" s="107" t="s">
        <v>58</v>
      </c>
      <c r="U113" s="105"/>
      <c r="V113" s="106"/>
      <c r="W113" s="104">
        <f>Y44</f>
      </c>
      <c r="X113" s="1"/>
      <c r="Y113" s="1"/>
    </row>
    <row r="114" spans="1:25" ht="12.75">
      <c r="A114" s="1"/>
      <c r="B114" s="1"/>
      <c r="C114" s="1" t="s">
        <v>30</v>
      </c>
      <c r="D114" s="5">
        <f>S52+S105</f>
        <v>0</v>
      </c>
      <c r="E114" s="1"/>
      <c r="F114" s="5"/>
      <c r="G114" s="1" t="s">
        <v>27</v>
      </c>
      <c r="H114" s="5" t="str">
        <f>IF(ISNUMBER(X44),IF(ISNUMBER(X97),(X44+X97),X44),IF(ISNUMBER(X97),X97,"None"))</f>
        <v>None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</sheetData>
  <sheetProtection/>
  <mergeCells count="12">
    <mergeCell ref="A1:X1"/>
    <mergeCell ref="R2:S2"/>
    <mergeCell ref="T2:U2"/>
    <mergeCell ref="V2:W2"/>
    <mergeCell ref="V45:W45"/>
    <mergeCell ref="A54:X54"/>
    <mergeCell ref="T55:U55"/>
    <mergeCell ref="V55:W55"/>
    <mergeCell ref="V98:W98"/>
    <mergeCell ref="A107:X107"/>
    <mergeCell ref="T109:U109"/>
    <mergeCell ref="V109:W109"/>
  </mergeCells>
  <conditionalFormatting sqref="B4:B43 B57:B96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101:P101 C48:P48">
    <cfRule type="cellIs" priority="4" dxfId="13" operator="equal" stopIfTrue="1">
      <formula>"Won"</formula>
    </cfRule>
  </conditionalFormatting>
  <conditionalFormatting sqref="C101:N101">
    <cfRule type="cellIs" priority="1" dxfId="13" operator="equal" stopIfTrue="1">
      <formula>"Won"</formula>
    </cfRule>
  </conditionalFormatting>
  <conditionalFormatting sqref="V4:V43">
    <cfRule type="expression" priority="5" dxfId="7" stopIfTrue="1">
      <formula>$V4=MAX($V$4:$V$43)</formula>
    </cfRule>
  </conditionalFormatting>
  <conditionalFormatting sqref="W4:W43">
    <cfRule type="expression" priority="6" dxfId="6" stopIfTrue="1">
      <formula>$W4=MAX($W$4:$W$43)</formula>
    </cfRule>
  </conditionalFormatting>
  <conditionalFormatting sqref="Y26:AA43 Y4:Y25">
    <cfRule type="expression" priority="7" dxfId="23" stopIfTrue="1">
      <formula>$Y4=MAX($Y$4:$Y$43)</formula>
    </cfRule>
  </conditionalFormatting>
  <conditionalFormatting sqref="C4:P43 R4:S43">
    <cfRule type="cellIs" priority="8" dxfId="12" operator="lessThan" stopIfTrue="1">
      <formula>1</formula>
    </cfRule>
    <cfRule type="expression" priority="9" dxfId="6" stopIfTrue="1">
      <formula>IF($B4="F",(C4=MAX(C$4:C$43)))</formula>
    </cfRule>
    <cfRule type="expression" priority="10" dxfId="9" stopIfTrue="1">
      <formula>IF(OR($B4="M",$B4=""),(C4=MAX(C$4:C$43)))</formula>
    </cfRule>
  </conditionalFormatting>
  <conditionalFormatting sqref="Z4:Z25">
    <cfRule type="expression" priority="11" dxfId="10" stopIfTrue="1">
      <formula>$Z4=MAX($Z$4:$Z$43)</formula>
    </cfRule>
  </conditionalFormatting>
  <conditionalFormatting sqref="AA4:AA25">
    <cfRule type="expression" priority="12" dxfId="11" stopIfTrue="1">
      <formula>$AA4=MAX($AA$4:$AA$43)</formula>
    </cfRule>
  </conditionalFormatting>
  <conditionalFormatting sqref="V57:V96">
    <cfRule type="expression" priority="13" dxfId="7" stopIfTrue="1">
      <formula>$V57=MAX($V$57:$V$96)</formula>
    </cfRule>
  </conditionalFormatting>
  <conditionalFormatting sqref="W57:W96">
    <cfRule type="expression" priority="14" dxfId="6" stopIfTrue="1">
      <formula>$W57=MAX($W$57:$W$96)</formula>
    </cfRule>
  </conditionalFormatting>
  <conditionalFormatting sqref="C57:P96 R57:R96">
    <cfRule type="cellIs" priority="15" dxfId="12" operator="lessThan" stopIfTrue="1">
      <formula>1</formula>
    </cfRule>
    <cfRule type="expression" priority="16" dxfId="6" stopIfTrue="1">
      <formula>IF($B57="F",(C57=MAX(C$57:C$96)))</formula>
    </cfRule>
    <cfRule type="expression" priority="17" dxfId="9" stopIfTrue="1">
      <formula>IF(OR($B57="M",$B57=""),(C57=MAX(C$57:C$96)))</formula>
    </cfRule>
  </conditionalFormatting>
  <conditionalFormatting sqref="T4:T43 T57:T96">
    <cfRule type="expression" priority="18" dxfId="15" stopIfTrue="1">
      <formula>$T4=MAX($T$4:$T$43,$T$57:$T$96)</formula>
    </cfRule>
  </conditionalFormatting>
  <conditionalFormatting sqref="U4:U43 U57:U96">
    <cfRule type="expression" priority="19" dxfId="11" stopIfTrue="1">
      <formula>$U4=MAX($U$4:$U$43,$U$57:$U$96)</formula>
    </cfRule>
  </conditionalFormatting>
  <conditionalFormatting sqref="A4:A43">
    <cfRule type="expression" priority="20" dxfId="0" stopIfTrue="1">
      <formula>(OR($T4=MAX($T$4:$T$43,$T$57:$T$96),$U4=MAX($U$4:$U$43,$U$57:$U$96)))</formula>
    </cfRule>
    <cfRule type="expression" priority="21" dxfId="0" stopIfTrue="1">
      <formula>(OR($V4=MAX($V$57:$V$96),$W4=MAX($W$57:$W$96)))</formula>
    </cfRule>
    <cfRule type="expression" priority="22" dxfId="0" stopIfTrue="1">
      <formula>($Y4=MAX($Y$4:$Y$43))</formula>
    </cfRule>
  </conditionalFormatting>
  <conditionalFormatting sqref="A57:A96">
    <cfRule type="expression" priority="23" dxfId="0" stopIfTrue="1">
      <formula>(OR($T57=MAX($T$4:$T$43,$T$57:$T$96),$U57=MAX($U$4:$U$43,$U$57:$U$96)))</formula>
    </cfRule>
    <cfRule type="expression" priority="24" dxfId="0" stopIfTrue="1">
      <formula>(OR($V57=MAX($V$57:$V$96),$W57=MAX($W$57:$W$96)))</formula>
    </cfRule>
    <cfRule type="expression" priority="25" dxfId="0" stopIfTrue="1">
      <formula>(#REF!=MAX($Y$4:$Y$43))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9" r:id="rId1"/>
  <headerFooter alignWithMargins="0">
    <oddHeader>&amp;L&amp;"Verdana,Bold"&amp;12Division 1&amp;C&amp;"Verdana,Bold"&amp;12Evesham District Skittles League&amp;R&amp;"Verdana,Bold"&amp;12 2019 - 2020 Season</oddHeader>
  </headerFooter>
  <rowBreaks count="1" manualBreakCount="1">
    <brk id="114" max="255" man="1"/>
  </rowBreaks>
  <colBreaks count="1" manualBreakCount="1">
    <brk id="24" max="65535" man="1"/>
  </colBreaks>
  <ignoredErrors>
    <ignoredError sqref="A97:A105 A44:A53 H53:H54 C53:C54 D104:D105 G47:G48 C104:C105 D47 I43 G100 H43 C98 G43 C100 E53:E54 F96 J96:J98 F100 G104:G105 I47:I48 D96 H47:H48 D100 E104:E105 I53:I54 J43:P43 F43 E43 C43 I96 C47:C48 Q25:X49 F53:F54 D53:D54 E47:E48 G53:G54 F47:F48 H104:H105 B43:B54 E96 I104:I105 E100 F104:F105 I100 H96 G96:G98 D43 B97:B105 H98 I98 J53:P54 K104:P105 J104:J105 B56 D98 D45 I45 J100 J48:M48 K96:P96 K100:P100 J45:P45 N44:P44 K47:P47 O48:P48 Q51:X56 Q50:T50 V50:X50 H45 G45 F45 E45 C45 F98 E98 K98:P98 L97 N97:P97 Q78:X105 M51:P52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30"/>
  <sheetViews>
    <sheetView zoomScale="75" zoomScaleNormal="75" workbookViewId="0" topLeftCell="A49">
      <selection activeCell="W70" sqref="W70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28" ht="18" thickBot="1">
      <c r="A1" s="244" t="str">
        <f ca="1">+RIGHT(CELL("filename",A1),LEN(CELL("filename",A1))-FIND("]",CELL("filename",A1)))&amp;" Home"</f>
        <v>Kingfishers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</row>
    <row r="2" spans="1:28" ht="13.5" thickBot="1">
      <c r="A2" s="167" t="s">
        <v>110</v>
      </c>
      <c r="B2" s="161" t="s">
        <v>79</v>
      </c>
      <c r="C2" s="206">
        <v>45197</v>
      </c>
      <c r="D2" s="206">
        <v>45218</v>
      </c>
      <c r="E2" s="206">
        <v>45246</v>
      </c>
      <c r="F2" s="206">
        <v>45259</v>
      </c>
      <c r="G2" s="206">
        <v>45302</v>
      </c>
      <c r="H2" s="206">
        <v>45316</v>
      </c>
      <c r="I2" s="206">
        <v>45337</v>
      </c>
      <c r="J2" s="206">
        <v>45344</v>
      </c>
      <c r="K2" s="206">
        <v>45365</v>
      </c>
      <c r="L2" s="201"/>
      <c r="M2" s="201"/>
      <c r="N2" s="203"/>
      <c r="O2" s="203"/>
      <c r="P2" s="203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</row>
    <row r="3" spans="1:28" ht="13.5" thickBot="1">
      <c r="A3" s="162" t="str">
        <f ca="1">+RIGHT(CELL("filename",A1),LEN(CELL("filename",A1))-FIND("]",CELL("filename",A1)))</f>
        <v>Kingfishers</v>
      </c>
      <c r="B3" s="7" t="s">
        <v>10</v>
      </c>
      <c r="C3" s="224" t="s">
        <v>150</v>
      </c>
      <c r="D3" s="207" t="s">
        <v>121</v>
      </c>
      <c r="E3" s="207" t="s">
        <v>374</v>
      </c>
      <c r="F3" s="207" t="s">
        <v>128</v>
      </c>
      <c r="G3" s="207" t="s">
        <v>375</v>
      </c>
      <c r="H3" s="207" t="s">
        <v>120</v>
      </c>
      <c r="I3" s="207" t="s">
        <v>124</v>
      </c>
      <c r="J3" s="207" t="s">
        <v>396</v>
      </c>
      <c r="K3" s="207" t="s">
        <v>125</v>
      </c>
      <c r="L3" s="205"/>
      <c r="M3" s="205"/>
      <c r="N3" s="205"/>
      <c r="O3" s="205"/>
      <c r="P3" s="205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</row>
    <row r="4" spans="1:28" ht="12.75">
      <c r="A4" s="220" t="s">
        <v>232</v>
      </c>
      <c r="B4" s="122" t="s">
        <v>131</v>
      </c>
      <c r="C4" s="222">
        <v>41</v>
      </c>
      <c r="D4" s="222">
        <v>43</v>
      </c>
      <c r="E4" s="222">
        <v>45</v>
      </c>
      <c r="F4" s="222">
        <v>43</v>
      </c>
      <c r="G4" s="222">
        <v>40</v>
      </c>
      <c r="H4" s="222">
        <v>41</v>
      </c>
      <c r="I4" s="222"/>
      <c r="J4" s="222">
        <v>47</v>
      </c>
      <c r="K4" s="222">
        <v>39</v>
      </c>
      <c r="L4" s="222"/>
      <c r="M4" s="222"/>
      <c r="N4" s="222"/>
      <c r="O4" s="222"/>
      <c r="P4" s="222"/>
      <c r="Q4" s="1"/>
      <c r="R4" s="101">
        <f aca="true" t="shared" si="0" ref="R4:R43">IF((COUNT(C4:P4))&lt;1,"",(AVERAGE(C4:P4)))</f>
        <v>42.375</v>
      </c>
      <c r="S4" s="39">
        <f aca="true" t="shared" si="1" ref="S4:S29">IF((COUNT(C4:P4,C56:P56))&lt;1,"",(AVERAGE(C4:P4,C56:P56)))</f>
        <v>42.05882352941177</v>
      </c>
      <c r="T4" s="168">
        <f aca="true" t="shared" si="2" ref="T4:T42">IF((COUNT(C4:P4))&lt;1,"",IF(B4="F"," ",MAX(C4:P4)))</f>
        <v>47</v>
      </c>
      <c r="U4" s="169" t="str">
        <f aca="true" t="shared" si="3" ref="U4:U42">IF((COUNT(C4:P4))&lt;1,"",IF(B4="F",MAX(C4:P4)," "))</f>
        <v> </v>
      </c>
      <c r="V4" s="170">
        <f>IF(B4="F"," ",IF(COUNTA(C4:P4)&gt;=6,R4," "))</f>
        <v>42.375</v>
      </c>
      <c r="W4" s="171" t="str">
        <f>IF(B4="F",IF(COUNTA(C4:P4)&gt;=6,R4," ")," ")</f>
        <v> </v>
      </c>
      <c r="X4" s="172">
        <f aca="true" t="shared" si="4" ref="X4:X42">IF((COUNT(C4:P4))&lt;1,"",(COUNT(C4:P4)))</f>
        <v>8</v>
      </c>
      <c r="Y4" s="173">
        <f>IF((COUNT(C4:P4,C56:P56))&lt;6,"",(AVERAGE(C4:P4,C56:P56)))</f>
        <v>42.05882352941177</v>
      </c>
      <c r="Z4" s="174">
        <f>IF(B4="F","",Y4)</f>
        <v>42.05882352941177</v>
      </c>
      <c r="AA4" s="175">
        <f>IF(B4="F",Y4,"")</f>
      </c>
      <c r="AB4" s="1"/>
    </row>
    <row r="5" spans="1:28" ht="12.75">
      <c r="A5" s="220" t="s">
        <v>233</v>
      </c>
      <c r="B5" s="122" t="s">
        <v>131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"/>
      <c r="R5" s="102">
        <f t="shared" si="0"/>
      </c>
      <c r="S5" s="39">
        <f t="shared" si="1"/>
      </c>
      <c r="T5" s="176">
        <f t="shared" si="2"/>
      </c>
      <c r="U5" s="177">
        <f t="shared" si="3"/>
      </c>
      <c r="V5" s="178" t="str">
        <f>IF(B5="F"," ",IF(COUNTA(C5:P5)&gt;=6,R5," "))</f>
        <v> </v>
      </c>
      <c r="W5" s="179" t="str">
        <f>IF(B5="F",IF(COUNTA(C5:P5)&gt;=6,R5," ")," ")</f>
        <v> </v>
      </c>
      <c r="X5" s="180">
        <f t="shared" si="4"/>
      </c>
      <c r="Y5" s="181">
        <f>IF((COUNT(C5:P5,C57:P57))&lt;6,"",(AVERAGE(C5:P5,C57:P57)))</f>
      </c>
      <c r="Z5" s="182">
        <f aca="true" t="shared" si="5" ref="Z5:Z42">IF(B5="F","",Y5)</f>
      </c>
      <c r="AA5" s="183">
        <f aca="true" t="shared" si="6" ref="AA5:AA42">IF(B5="F",Y5,"")</f>
      </c>
      <c r="AB5" s="1"/>
    </row>
    <row r="6" spans="1:28" ht="12.75">
      <c r="A6" s="216" t="s">
        <v>234</v>
      </c>
      <c r="B6" s="217" t="s">
        <v>131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"/>
      <c r="R6" s="102">
        <f t="shared" si="0"/>
      </c>
      <c r="S6" s="39">
        <f t="shared" si="1"/>
      </c>
      <c r="T6" s="176">
        <f t="shared" si="2"/>
      </c>
      <c r="U6" s="177">
        <f t="shared" si="3"/>
      </c>
      <c r="V6" s="178" t="str">
        <f aca="true" t="shared" si="7" ref="V6:V42">IF(B6="F"," ",IF(COUNTA(C6:P6)&gt;=6,R6," "))</f>
        <v> </v>
      </c>
      <c r="W6" s="179" t="str">
        <f aca="true" t="shared" si="8" ref="W6:W42">IF(B6="F",IF(COUNTA(C6:P6)&gt;=6,R6," ")," ")</f>
        <v> </v>
      </c>
      <c r="X6" s="180">
        <f t="shared" si="4"/>
      </c>
      <c r="Y6" s="181">
        <f aca="true" t="shared" si="9" ref="Y6:Y42">IF((COUNT(C6:P6,C58:P58))&lt;6,"",(AVERAGE(C6:P6,C58:P58)))</f>
      </c>
      <c r="Z6" s="182">
        <f t="shared" si="5"/>
      </c>
      <c r="AA6" s="183">
        <f t="shared" si="6"/>
      </c>
      <c r="AB6" s="1"/>
    </row>
    <row r="7" spans="1:28" ht="12.75">
      <c r="A7" s="218" t="s">
        <v>235</v>
      </c>
      <c r="B7" s="215" t="s">
        <v>131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1"/>
      <c r="R7" s="102">
        <f t="shared" si="0"/>
      </c>
      <c r="S7" s="39">
        <f t="shared" si="1"/>
      </c>
      <c r="T7" s="176">
        <f t="shared" si="2"/>
      </c>
      <c r="U7" s="177">
        <f t="shared" si="3"/>
      </c>
      <c r="V7" s="178" t="str">
        <f t="shared" si="7"/>
        <v> </v>
      </c>
      <c r="W7" s="179" t="str">
        <f t="shared" si="8"/>
        <v> </v>
      </c>
      <c r="X7" s="180">
        <f t="shared" si="4"/>
      </c>
      <c r="Y7" s="181">
        <f t="shared" si="9"/>
      </c>
      <c r="Z7" s="182">
        <f t="shared" si="5"/>
      </c>
      <c r="AA7" s="183">
        <f t="shared" si="6"/>
      </c>
      <c r="AB7" s="1"/>
    </row>
    <row r="8" spans="1:28" ht="12.75">
      <c r="A8" s="218" t="s">
        <v>236</v>
      </c>
      <c r="B8" s="215" t="s">
        <v>131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1"/>
      <c r="R8" s="102">
        <f t="shared" si="0"/>
      </c>
      <c r="S8" s="39">
        <f t="shared" si="1"/>
        <v>31</v>
      </c>
      <c r="T8" s="176">
        <f t="shared" si="2"/>
      </c>
      <c r="U8" s="177">
        <f t="shared" si="3"/>
      </c>
      <c r="V8" s="178" t="str">
        <f t="shared" si="7"/>
        <v> </v>
      </c>
      <c r="W8" s="179" t="str">
        <f t="shared" si="8"/>
        <v> </v>
      </c>
      <c r="X8" s="180">
        <f t="shared" si="4"/>
      </c>
      <c r="Y8" s="181">
        <f t="shared" si="9"/>
      </c>
      <c r="Z8" s="182">
        <f t="shared" si="5"/>
      </c>
      <c r="AA8" s="183">
        <f t="shared" si="6"/>
      </c>
      <c r="AB8" s="1"/>
    </row>
    <row r="9" spans="1:28" ht="12.75">
      <c r="A9" s="218" t="s">
        <v>237</v>
      </c>
      <c r="B9" s="215" t="s">
        <v>131</v>
      </c>
      <c r="C9" s="222">
        <v>44</v>
      </c>
      <c r="D9" s="222">
        <v>41</v>
      </c>
      <c r="E9" s="222">
        <v>42</v>
      </c>
      <c r="F9" s="222">
        <v>39</v>
      </c>
      <c r="G9" s="222">
        <v>48</v>
      </c>
      <c r="H9" s="222">
        <v>44</v>
      </c>
      <c r="I9" s="222">
        <v>43</v>
      </c>
      <c r="J9" s="222">
        <v>42</v>
      </c>
      <c r="K9" s="222">
        <v>41</v>
      </c>
      <c r="L9" s="222"/>
      <c r="M9" s="222"/>
      <c r="N9" s="222"/>
      <c r="O9" s="222"/>
      <c r="P9" s="222"/>
      <c r="Q9" s="1"/>
      <c r="R9" s="102">
        <f t="shared" si="0"/>
        <v>42.666666666666664</v>
      </c>
      <c r="S9" s="39">
        <f t="shared" si="1"/>
        <v>41.5625</v>
      </c>
      <c r="T9" s="176">
        <f t="shared" si="2"/>
        <v>48</v>
      </c>
      <c r="U9" s="177" t="str">
        <f t="shared" si="3"/>
        <v> </v>
      </c>
      <c r="V9" s="178">
        <f t="shared" si="7"/>
        <v>42.666666666666664</v>
      </c>
      <c r="W9" s="179" t="str">
        <f t="shared" si="8"/>
        <v> </v>
      </c>
      <c r="X9" s="180">
        <f t="shared" si="4"/>
        <v>9</v>
      </c>
      <c r="Y9" s="181">
        <f t="shared" si="9"/>
        <v>41.5625</v>
      </c>
      <c r="Z9" s="182">
        <f t="shared" si="5"/>
        <v>41.5625</v>
      </c>
      <c r="AA9" s="183">
        <f t="shared" si="6"/>
      </c>
      <c r="AB9" s="1"/>
    </row>
    <row r="10" spans="1:28" ht="12.75">
      <c r="A10" s="218" t="s">
        <v>238</v>
      </c>
      <c r="B10" s="215" t="s">
        <v>131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1"/>
      <c r="R10" s="102">
        <f t="shared" si="0"/>
      </c>
      <c r="S10" s="39">
        <f t="shared" si="1"/>
      </c>
      <c r="T10" s="176">
        <f t="shared" si="2"/>
      </c>
      <c r="U10" s="177">
        <f t="shared" si="3"/>
      </c>
      <c r="V10" s="178" t="str">
        <f t="shared" si="7"/>
        <v> </v>
      </c>
      <c r="W10" s="179" t="str">
        <f t="shared" si="8"/>
        <v> </v>
      </c>
      <c r="X10" s="180">
        <f t="shared" si="4"/>
      </c>
      <c r="Y10" s="181">
        <f t="shared" si="9"/>
      </c>
      <c r="Z10" s="182">
        <f t="shared" si="5"/>
      </c>
      <c r="AA10" s="183">
        <f t="shared" si="6"/>
      </c>
      <c r="AB10" s="1"/>
    </row>
    <row r="11" spans="1:28" ht="12.75">
      <c r="A11" s="218" t="s">
        <v>239</v>
      </c>
      <c r="B11" s="215" t="s">
        <v>131</v>
      </c>
      <c r="C11" s="222"/>
      <c r="D11" s="222"/>
      <c r="E11" s="222">
        <v>47</v>
      </c>
      <c r="F11" s="222">
        <v>48</v>
      </c>
      <c r="G11" s="222"/>
      <c r="H11" s="222">
        <v>47</v>
      </c>
      <c r="I11" s="222">
        <v>52</v>
      </c>
      <c r="J11" s="222"/>
      <c r="K11" s="222">
        <v>48</v>
      </c>
      <c r="L11" s="222"/>
      <c r="M11" s="222"/>
      <c r="N11" s="222"/>
      <c r="O11" s="222"/>
      <c r="P11" s="222"/>
      <c r="Q11" s="1"/>
      <c r="R11" s="102">
        <f t="shared" si="0"/>
        <v>48.4</v>
      </c>
      <c r="S11" s="39">
        <f t="shared" si="1"/>
        <v>46.75</v>
      </c>
      <c r="T11" s="176">
        <f t="shared" si="2"/>
        <v>52</v>
      </c>
      <c r="U11" s="177" t="str">
        <f t="shared" si="3"/>
        <v> </v>
      </c>
      <c r="V11" s="178" t="str">
        <f t="shared" si="7"/>
        <v> </v>
      </c>
      <c r="W11" s="179" t="str">
        <f t="shared" si="8"/>
        <v> </v>
      </c>
      <c r="X11" s="180">
        <f t="shared" si="4"/>
        <v>5</v>
      </c>
      <c r="Y11" s="181">
        <f t="shared" si="9"/>
        <v>46.75</v>
      </c>
      <c r="Z11" s="182">
        <f t="shared" si="5"/>
        <v>46.75</v>
      </c>
      <c r="AA11" s="183">
        <f t="shared" si="6"/>
      </c>
      <c r="AB11" s="1"/>
    </row>
    <row r="12" spans="1:28" ht="12.75">
      <c r="A12" s="218" t="s">
        <v>240</v>
      </c>
      <c r="B12" s="215" t="s">
        <v>131</v>
      </c>
      <c r="C12" s="222"/>
      <c r="D12" s="222"/>
      <c r="E12" s="222"/>
      <c r="F12" s="222">
        <v>42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1"/>
      <c r="R12" s="102">
        <f t="shared" si="0"/>
        <v>42</v>
      </c>
      <c r="S12" s="39">
        <f t="shared" si="1"/>
        <v>41</v>
      </c>
      <c r="T12" s="176">
        <f t="shared" si="2"/>
        <v>42</v>
      </c>
      <c r="U12" s="177" t="str">
        <f t="shared" si="3"/>
        <v> </v>
      </c>
      <c r="V12" s="178" t="str">
        <f t="shared" si="7"/>
        <v> </v>
      </c>
      <c r="W12" s="179" t="str">
        <f t="shared" si="8"/>
        <v> </v>
      </c>
      <c r="X12" s="180">
        <f t="shared" si="4"/>
        <v>1</v>
      </c>
      <c r="Y12" s="181">
        <f t="shared" si="9"/>
      </c>
      <c r="Z12" s="182">
        <f t="shared" si="5"/>
      </c>
      <c r="AA12" s="183">
        <f t="shared" si="6"/>
      </c>
      <c r="AB12" s="1"/>
    </row>
    <row r="13" spans="1:28" ht="12.75">
      <c r="A13" s="216" t="s">
        <v>241</v>
      </c>
      <c r="B13" s="217" t="s">
        <v>131</v>
      </c>
      <c r="C13" s="222">
        <v>43</v>
      </c>
      <c r="D13" s="222">
        <v>47</v>
      </c>
      <c r="E13" s="222">
        <v>39</v>
      </c>
      <c r="F13" s="222">
        <v>41</v>
      </c>
      <c r="G13" s="222">
        <v>39</v>
      </c>
      <c r="H13" s="222">
        <v>43</v>
      </c>
      <c r="I13" s="222">
        <v>58</v>
      </c>
      <c r="J13" s="222">
        <v>39</v>
      </c>
      <c r="K13" s="222"/>
      <c r="L13" s="222"/>
      <c r="M13" s="222"/>
      <c r="N13" s="222"/>
      <c r="O13" s="222"/>
      <c r="P13" s="222"/>
      <c r="Q13" s="1"/>
      <c r="R13" s="102">
        <f t="shared" si="0"/>
        <v>43.625</v>
      </c>
      <c r="S13" s="39">
        <f t="shared" si="1"/>
        <v>40.705882352941174</v>
      </c>
      <c r="T13" s="176">
        <f t="shared" si="2"/>
        <v>58</v>
      </c>
      <c r="U13" s="177" t="str">
        <f t="shared" si="3"/>
        <v> </v>
      </c>
      <c r="V13" s="178">
        <f t="shared" si="7"/>
        <v>43.625</v>
      </c>
      <c r="W13" s="179" t="str">
        <f t="shared" si="8"/>
        <v> </v>
      </c>
      <c r="X13" s="180">
        <f t="shared" si="4"/>
        <v>8</v>
      </c>
      <c r="Y13" s="181">
        <f t="shared" si="9"/>
        <v>40.705882352941174</v>
      </c>
      <c r="Z13" s="182">
        <f t="shared" si="5"/>
        <v>40.705882352941174</v>
      </c>
      <c r="AA13" s="183">
        <f t="shared" si="6"/>
      </c>
      <c r="AB13" s="1"/>
    </row>
    <row r="14" spans="1:28" ht="12.75">
      <c r="A14" s="218" t="s">
        <v>242</v>
      </c>
      <c r="B14" s="215" t="s">
        <v>131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1"/>
      <c r="R14" s="102">
        <f t="shared" si="0"/>
      </c>
      <c r="S14" s="39">
        <f t="shared" si="1"/>
      </c>
      <c r="T14" s="176">
        <f t="shared" si="2"/>
      </c>
      <c r="U14" s="177">
        <f t="shared" si="3"/>
      </c>
      <c r="V14" s="178" t="str">
        <f t="shared" si="7"/>
        <v> </v>
      </c>
      <c r="W14" s="179" t="str">
        <f t="shared" si="8"/>
        <v> </v>
      </c>
      <c r="X14" s="180">
        <f t="shared" si="4"/>
      </c>
      <c r="Y14" s="181">
        <f t="shared" si="9"/>
      </c>
      <c r="Z14" s="182">
        <f t="shared" si="5"/>
      </c>
      <c r="AA14" s="183">
        <f t="shared" si="6"/>
      </c>
      <c r="AB14" s="1"/>
    </row>
    <row r="15" spans="1:28" ht="12.75">
      <c r="A15" s="218" t="s">
        <v>254</v>
      </c>
      <c r="B15" s="215" t="s">
        <v>131</v>
      </c>
      <c r="C15" s="222">
        <v>43</v>
      </c>
      <c r="D15" s="222">
        <v>46</v>
      </c>
      <c r="E15" s="222">
        <v>43</v>
      </c>
      <c r="F15" s="222">
        <v>54</v>
      </c>
      <c r="G15" s="222">
        <v>42</v>
      </c>
      <c r="H15" s="222">
        <v>39</v>
      </c>
      <c r="I15" s="222">
        <v>50</v>
      </c>
      <c r="J15" s="222">
        <v>51</v>
      </c>
      <c r="K15" s="222">
        <v>35</v>
      </c>
      <c r="L15" s="222"/>
      <c r="M15" s="222"/>
      <c r="N15" s="222"/>
      <c r="O15" s="222"/>
      <c r="P15" s="222"/>
      <c r="Q15" s="1"/>
      <c r="R15" s="102">
        <f t="shared" si="0"/>
        <v>44.77777777777778</v>
      </c>
      <c r="S15" s="39">
        <f t="shared" si="1"/>
        <v>45.5</v>
      </c>
      <c r="T15" s="176">
        <f t="shared" si="2"/>
        <v>54</v>
      </c>
      <c r="U15" s="177" t="str">
        <f t="shared" si="3"/>
        <v> </v>
      </c>
      <c r="V15" s="178">
        <f t="shared" si="7"/>
        <v>44.77777777777778</v>
      </c>
      <c r="W15" s="179" t="str">
        <f t="shared" si="8"/>
        <v> </v>
      </c>
      <c r="X15" s="180">
        <f t="shared" si="4"/>
        <v>9</v>
      </c>
      <c r="Y15" s="181">
        <f t="shared" si="9"/>
        <v>45.5</v>
      </c>
      <c r="Z15" s="182">
        <f t="shared" si="5"/>
        <v>45.5</v>
      </c>
      <c r="AA15" s="183">
        <f t="shared" si="6"/>
      </c>
      <c r="AB15" s="1"/>
    </row>
    <row r="16" spans="1:28" ht="12.75">
      <c r="A16" s="218" t="s">
        <v>243</v>
      </c>
      <c r="B16" s="215" t="s">
        <v>131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"/>
      <c r="R16" s="102">
        <f t="shared" si="0"/>
      </c>
      <c r="S16" s="39">
        <f t="shared" si="1"/>
      </c>
      <c r="T16" s="176">
        <f t="shared" si="2"/>
      </c>
      <c r="U16" s="177">
        <f t="shared" si="3"/>
      </c>
      <c r="V16" s="178" t="str">
        <f t="shared" si="7"/>
        <v> </v>
      </c>
      <c r="W16" s="179" t="str">
        <f t="shared" si="8"/>
        <v> </v>
      </c>
      <c r="X16" s="180">
        <f t="shared" si="4"/>
      </c>
      <c r="Y16" s="181">
        <f t="shared" si="9"/>
      </c>
      <c r="Z16" s="182">
        <f t="shared" si="5"/>
      </c>
      <c r="AA16" s="183">
        <f t="shared" si="6"/>
      </c>
      <c r="AB16" s="1"/>
    </row>
    <row r="17" spans="1:28" ht="12.75">
      <c r="A17" s="216" t="s">
        <v>244</v>
      </c>
      <c r="B17" s="217" t="s">
        <v>35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1"/>
      <c r="R17" s="102">
        <f t="shared" si="0"/>
      </c>
      <c r="S17" s="39">
        <f t="shared" si="1"/>
      </c>
      <c r="T17" s="176">
        <f t="shared" si="2"/>
      </c>
      <c r="U17" s="177">
        <f t="shared" si="3"/>
      </c>
      <c r="V17" s="178" t="str">
        <f t="shared" si="7"/>
        <v> </v>
      </c>
      <c r="W17" s="179" t="str">
        <f t="shared" si="8"/>
        <v> </v>
      </c>
      <c r="X17" s="180">
        <f t="shared" si="4"/>
      </c>
      <c r="Y17" s="181">
        <f t="shared" si="9"/>
      </c>
      <c r="Z17" s="182">
        <f t="shared" si="5"/>
      </c>
      <c r="AA17" s="183">
        <f t="shared" si="6"/>
      </c>
      <c r="AB17" s="1"/>
    </row>
    <row r="18" spans="1:28" ht="12.75">
      <c r="A18" s="218" t="s">
        <v>245</v>
      </c>
      <c r="B18" s="215" t="s">
        <v>131</v>
      </c>
      <c r="C18" s="222">
        <v>41</v>
      </c>
      <c r="D18" s="222">
        <v>49</v>
      </c>
      <c r="E18" s="222">
        <v>51</v>
      </c>
      <c r="F18" s="222">
        <v>50</v>
      </c>
      <c r="G18" s="222">
        <v>47</v>
      </c>
      <c r="H18" s="222"/>
      <c r="I18" s="222">
        <v>46</v>
      </c>
      <c r="J18" s="222">
        <v>40</v>
      </c>
      <c r="K18" s="222">
        <v>43</v>
      </c>
      <c r="L18" s="222"/>
      <c r="M18" s="222"/>
      <c r="N18" s="222"/>
      <c r="O18" s="222"/>
      <c r="P18" s="222"/>
      <c r="Q18" s="1"/>
      <c r="R18" s="102">
        <f t="shared" si="0"/>
        <v>45.875</v>
      </c>
      <c r="S18" s="39">
        <f t="shared" si="1"/>
        <v>46.25</v>
      </c>
      <c r="T18" s="176">
        <f t="shared" si="2"/>
        <v>51</v>
      </c>
      <c r="U18" s="177" t="str">
        <f t="shared" si="3"/>
        <v> </v>
      </c>
      <c r="V18" s="178">
        <f t="shared" si="7"/>
        <v>45.875</v>
      </c>
      <c r="W18" s="179" t="str">
        <f t="shared" si="8"/>
        <v> </v>
      </c>
      <c r="X18" s="180">
        <f t="shared" si="4"/>
        <v>8</v>
      </c>
      <c r="Y18" s="181">
        <f t="shared" si="9"/>
        <v>46.25</v>
      </c>
      <c r="Z18" s="182">
        <f t="shared" si="5"/>
        <v>46.25</v>
      </c>
      <c r="AA18" s="183">
        <f t="shared" si="6"/>
      </c>
      <c r="AB18" s="1"/>
    </row>
    <row r="19" spans="1:28" ht="12.75">
      <c r="A19" s="216" t="s">
        <v>399</v>
      </c>
      <c r="B19" s="217" t="s">
        <v>131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1"/>
      <c r="R19" s="102">
        <f t="shared" si="0"/>
      </c>
      <c r="S19" s="39">
        <f t="shared" si="1"/>
        <v>37</v>
      </c>
      <c r="T19" s="176">
        <f t="shared" si="2"/>
      </c>
      <c r="U19" s="177">
        <f t="shared" si="3"/>
      </c>
      <c r="V19" s="178" t="str">
        <f t="shared" si="7"/>
        <v> </v>
      </c>
      <c r="W19" s="179" t="str">
        <f t="shared" si="8"/>
        <v> </v>
      </c>
      <c r="X19" s="180">
        <f t="shared" si="4"/>
      </c>
      <c r="Y19" s="181">
        <f t="shared" si="9"/>
      </c>
      <c r="Z19" s="182">
        <f t="shared" si="5"/>
      </c>
      <c r="AA19" s="183">
        <f t="shared" si="6"/>
      </c>
      <c r="AB19" s="1"/>
    </row>
    <row r="20" spans="1:28" ht="12.75">
      <c r="A20" s="214" t="s">
        <v>246</v>
      </c>
      <c r="B20" s="215" t="s">
        <v>131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1"/>
      <c r="R20" s="102">
        <f t="shared" si="0"/>
      </c>
      <c r="S20" s="39">
        <f t="shared" si="1"/>
      </c>
      <c r="T20" s="176">
        <f t="shared" si="2"/>
      </c>
      <c r="U20" s="177">
        <f t="shared" si="3"/>
      </c>
      <c r="V20" s="178" t="str">
        <f t="shared" si="7"/>
        <v> </v>
      </c>
      <c r="W20" s="179" t="str">
        <f t="shared" si="8"/>
        <v> </v>
      </c>
      <c r="X20" s="180">
        <f t="shared" si="4"/>
      </c>
      <c r="Y20" s="181">
        <f t="shared" si="9"/>
      </c>
      <c r="Z20" s="182">
        <f t="shared" si="5"/>
      </c>
      <c r="AA20" s="183">
        <f t="shared" si="6"/>
      </c>
      <c r="AB20" s="1"/>
    </row>
    <row r="21" spans="1:28" ht="12.75">
      <c r="A21" s="214" t="s">
        <v>247</v>
      </c>
      <c r="B21" s="215" t="s">
        <v>131</v>
      </c>
      <c r="C21" s="222">
        <v>51</v>
      </c>
      <c r="D21" s="222">
        <v>45</v>
      </c>
      <c r="E21" s="222"/>
      <c r="F21" s="222">
        <v>41</v>
      </c>
      <c r="G21" s="222">
        <v>44</v>
      </c>
      <c r="H21" s="222">
        <v>48</v>
      </c>
      <c r="I21" s="222">
        <v>40</v>
      </c>
      <c r="J21" s="222">
        <v>42</v>
      </c>
      <c r="K21" s="222">
        <v>47</v>
      </c>
      <c r="L21" s="222"/>
      <c r="M21" s="222"/>
      <c r="N21" s="222"/>
      <c r="O21" s="222"/>
      <c r="P21" s="222"/>
      <c r="Q21" s="1"/>
      <c r="R21" s="102">
        <f t="shared" si="0"/>
        <v>44.75</v>
      </c>
      <c r="S21" s="39">
        <f t="shared" si="1"/>
        <v>43.266666666666666</v>
      </c>
      <c r="T21" s="176">
        <f t="shared" si="2"/>
        <v>51</v>
      </c>
      <c r="U21" s="177" t="str">
        <f t="shared" si="3"/>
        <v> </v>
      </c>
      <c r="V21" s="178">
        <f t="shared" si="7"/>
        <v>44.75</v>
      </c>
      <c r="W21" s="179" t="str">
        <f t="shared" si="8"/>
        <v> </v>
      </c>
      <c r="X21" s="180">
        <f t="shared" si="4"/>
        <v>8</v>
      </c>
      <c r="Y21" s="181">
        <f t="shared" si="9"/>
        <v>43.266666666666666</v>
      </c>
      <c r="Z21" s="182">
        <f t="shared" si="5"/>
        <v>43.266666666666666</v>
      </c>
      <c r="AA21" s="183">
        <f t="shared" si="6"/>
      </c>
      <c r="AB21" s="1"/>
    </row>
    <row r="22" spans="1:28" ht="12.75">
      <c r="A22" s="214" t="s">
        <v>248</v>
      </c>
      <c r="B22" s="215" t="s">
        <v>131</v>
      </c>
      <c r="C22" s="222"/>
      <c r="D22" s="222"/>
      <c r="E22" s="222"/>
      <c r="F22" s="222"/>
      <c r="G22" s="222"/>
      <c r="H22" s="222"/>
      <c r="I22" s="222">
        <v>44</v>
      </c>
      <c r="J22" s="222"/>
      <c r="K22" s="222">
        <v>50</v>
      </c>
      <c r="L22" s="222"/>
      <c r="M22" s="222"/>
      <c r="N22" s="222"/>
      <c r="O22" s="222"/>
      <c r="P22" s="222"/>
      <c r="Q22" s="1"/>
      <c r="R22" s="102">
        <f t="shared" si="0"/>
        <v>47</v>
      </c>
      <c r="S22" s="39">
        <f t="shared" si="1"/>
        <v>41.5</v>
      </c>
      <c r="T22" s="176">
        <f t="shared" si="2"/>
        <v>50</v>
      </c>
      <c r="U22" s="177" t="str">
        <f t="shared" si="3"/>
        <v> </v>
      </c>
      <c r="V22" s="178" t="str">
        <f t="shared" si="7"/>
        <v> </v>
      </c>
      <c r="W22" s="179" t="str">
        <f t="shared" si="8"/>
        <v> </v>
      </c>
      <c r="X22" s="180">
        <f t="shared" si="4"/>
        <v>2</v>
      </c>
      <c r="Y22" s="181">
        <f t="shared" si="9"/>
      </c>
      <c r="Z22" s="182">
        <f t="shared" si="5"/>
      </c>
      <c r="AA22" s="183">
        <f t="shared" si="6"/>
      </c>
      <c r="AB22" s="1"/>
    </row>
    <row r="23" spans="1:28" ht="12.75">
      <c r="A23" s="223" t="s">
        <v>249</v>
      </c>
      <c r="B23" s="122" t="s">
        <v>131</v>
      </c>
      <c r="C23" s="222">
        <v>41</v>
      </c>
      <c r="D23" s="222">
        <v>38</v>
      </c>
      <c r="E23" s="222">
        <v>43</v>
      </c>
      <c r="F23" s="222"/>
      <c r="G23" s="222">
        <v>40</v>
      </c>
      <c r="H23" s="222">
        <v>39</v>
      </c>
      <c r="I23" s="222">
        <v>45</v>
      </c>
      <c r="J23" s="222">
        <v>42</v>
      </c>
      <c r="K23" s="222">
        <v>42</v>
      </c>
      <c r="L23" s="222"/>
      <c r="M23" s="222"/>
      <c r="N23" s="222"/>
      <c r="O23" s="222"/>
      <c r="P23" s="222"/>
      <c r="Q23" s="1"/>
      <c r="R23" s="102">
        <f t="shared" si="0"/>
        <v>41.25</v>
      </c>
      <c r="S23" s="39">
        <f t="shared" si="1"/>
        <v>41.05882352941177</v>
      </c>
      <c r="T23" s="176">
        <f t="shared" si="2"/>
        <v>45</v>
      </c>
      <c r="U23" s="177" t="str">
        <f t="shared" si="3"/>
        <v> </v>
      </c>
      <c r="V23" s="178">
        <f t="shared" si="7"/>
        <v>41.25</v>
      </c>
      <c r="W23" s="179" t="str">
        <f t="shared" si="8"/>
        <v> </v>
      </c>
      <c r="X23" s="180">
        <f t="shared" si="4"/>
        <v>8</v>
      </c>
      <c r="Y23" s="181">
        <f t="shared" si="9"/>
        <v>41.05882352941177</v>
      </c>
      <c r="Z23" s="182">
        <f t="shared" si="5"/>
        <v>41.05882352941177</v>
      </c>
      <c r="AA23" s="183">
        <f t="shared" si="6"/>
      </c>
      <c r="AB23" s="1"/>
    </row>
    <row r="24" spans="1:28" ht="12.75">
      <c r="A24" s="121" t="s">
        <v>250</v>
      </c>
      <c r="B24" s="122" t="s">
        <v>131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1"/>
      <c r="R24" s="102">
        <f t="shared" si="0"/>
      </c>
      <c r="S24" s="39">
        <f t="shared" si="1"/>
        <v>39</v>
      </c>
      <c r="T24" s="176">
        <f t="shared" si="2"/>
      </c>
      <c r="U24" s="177">
        <f t="shared" si="3"/>
      </c>
      <c r="V24" s="178" t="str">
        <f t="shared" si="7"/>
        <v> </v>
      </c>
      <c r="W24" s="179" t="str">
        <f t="shared" si="8"/>
        <v> </v>
      </c>
      <c r="X24" s="180">
        <f t="shared" si="4"/>
      </c>
      <c r="Y24" s="181">
        <f t="shared" si="9"/>
      </c>
      <c r="Z24" s="182">
        <f t="shared" si="5"/>
      </c>
      <c r="AA24" s="183">
        <f t="shared" si="6"/>
      </c>
      <c r="AB24" s="1"/>
    </row>
    <row r="25" spans="1:28" ht="12.75">
      <c r="A25" s="121" t="s">
        <v>251</v>
      </c>
      <c r="B25" s="122" t="s">
        <v>131</v>
      </c>
      <c r="C25" s="222">
        <v>51</v>
      </c>
      <c r="D25" s="222">
        <v>41</v>
      </c>
      <c r="E25" s="222">
        <v>42</v>
      </c>
      <c r="F25" s="222">
        <v>48</v>
      </c>
      <c r="G25" s="222">
        <v>49</v>
      </c>
      <c r="H25" s="222">
        <v>45</v>
      </c>
      <c r="I25" s="222">
        <v>48</v>
      </c>
      <c r="J25" s="222">
        <v>46</v>
      </c>
      <c r="K25" s="222">
        <v>40</v>
      </c>
      <c r="L25" s="222"/>
      <c r="M25" s="222"/>
      <c r="N25" s="222"/>
      <c r="O25" s="222"/>
      <c r="P25" s="222"/>
      <c r="Q25" s="1"/>
      <c r="R25" s="102">
        <f t="shared" si="0"/>
        <v>45.55555555555556</v>
      </c>
      <c r="S25" s="39">
        <f t="shared" si="1"/>
        <v>43.77777777777778</v>
      </c>
      <c r="T25" s="176">
        <f t="shared" si="2"/>
        <v>51</v>
      </c>
      <c r="U25" s="177" t="str">
        <f t="shared" si="3"/>
        <v> </v>
      </c>
      <c r="V25" s="178">
        <f t="shared" si="7"/>
        <v>45.55555555555556</v>
      </c>
      <c r="W25" s="179" t="str">
        <f t="shared" si="8"/>
        <v> </v>
      </c>
      <c r="X25" s="180">
        <f t="shared" si="4"/>
        <v>9</v>
      </c>
      <c r="Y25" s="181">
        <f t="shared" si="9"/>
        <v>43.77777777777778</v>
      </c>
      <c r="Z25" s="182">
        <f t="shared" si="5"/>
        <v>43.77777777777778</v>
      </c>
      <c r="AA25" s="183">
        <f t="shared" si="6"/>
      </c>
      <c r="AB25" s="1"/>
    </row>
    <row r="26" spans="1:28" ht="12.75">
      <c r="A26" s="17" t="s">
        <v>252</v>
      </c>
      <c r="B26" s="122" t="s">
        <v>131</v>
      </c>
      <c r="C26" s="222">
        <v>38</v>
      </c>
      <c r="D26" s="222">
        <v>39</v>
      </c>
      <c r="E26" s="222">
        <v>37</v>
      </c>
      <c r="F26" s="222">
        <v>41</v>
      </c>
      <c r="G26" s="222">
        <v>37</v>
      </c>
      <c r="H26" s="222">
        <v>43</v>
      </c>
      <c r="I26" s="222">
        <v>41</v>
      </c>
      <c r="J26" s="222">
        <v>42</v>
      </c>
      <c r="K26" s="222">
        <v>47</v>
      </c>
      <c r="L26" s="222"/>
      <c r="M26" s="222"/>
      <c r="N26" s="222"/>
      <c r="O26" s="222"/>
      <c r="P26" s="222"/>
      <c r="Q26" s="1"/>
      <c r="R26" s="102">
        <f t="shared" si="0"/>
        <v>40.55555555555556</v>
      </c>
      <c r="S26" s="39">
        <f t="shared" si="1"/>
        <v>39.333333333333336</v>
      </c>
      <c r="T26" s="176">
        <f t="shared" si="2"/>
        <v>47</v>
      </c>
      <c r="U26" s="177" t="str">
        <f t="shared" si="3"/>
        <v> </v>
      </c>
      <c r="V26" s="178">
        <f t="shared" si="7"/>
        <v>40.55555555555556</v>
      </c>
      <c r="W26" s="179" t="str">
        <f t="shared" si="8"/>
        <v> </v>
      </c>
      <c r="X26" s="180">
        <f t="shared" si="4"/>
        <v>9</v>
      </c>
      <c r="Y26" s="181">
        <f t="shared" si="9"/>
        <v>39.333333333333336</v>
      </c>
      <c r="Z26" s="182">
        <f t="shared" si="5"/>
        <v>39.333333333333336</v>
      </c>
      <c r="AA26" s="183">
        <f t="shared" si="6"/>
      </c>
      <c r="AB26" s="1"/>
    </row>
    <row r="27" spans="1:28" ht="13.5" thickBot="1">
      <c r="A27" s="17" t="s">
        <v>253</v>
      </c>
      <c r="B27" s="132" t="s">
        <v>131</v>
      </c>
      <c r="C27" s="222">
        <v>48</v>
      </c>
      <c r="D27" s="222">
        <v>41</v>
      </c>
      <c r="E27" s="222">
        <v>37</v>
      </c>
      <c r="F27" s="222"/>
      <c r="G27" s="222">
        <v>35</v>
      </c>
      <c r="H27" s="222">
        <v>32</v>
      </c>
      <c r="I27" s="222"/>
      <c r="J27" s="222">
        <v>32</v>
      </c>
      <c r="K27" s="222"/>
      <c r="L27" s="222"/>
      <c r="M27" s="222"/>
      <c r="N27" s="222"/>
      <c r="O27" s="222"/>
      <c r="P27" s="222"/>
      <c r="Q27" s="1"/>
      <c r="R27" s="102">
        <f t="shared" si="0"/>
        <v>37.5</v>
      </c>
      <c r="S27" s="39">
        <f t="shared" si="1"/>
        <v>34</v>
      </c>
      <c r="T27" s="176">
        <f t="shared" si="2"/>
        <v>48</v>
      </c>
      <c r="U27" s="177" t="str">
        <f t="shared" si="3"/>
        <v> </v>
      </c>
      <c r="V27" s="178">
        <f t="shared" si="7"/>
        <v>37.5</v>
      </c>
      <c r="W27" s="179" t="str">
        <f t="shared" si="8"/>
        <v> </v>
      </c>
      <c r="X27" s="180">
        <f t="shared" si="4"/>
        <v>6</v>
      </c>
      <c r="Y27" s="181">
        <f t="shared" si="9"/>
        <v>34</v>
      </c>
      <c r="Z27" s="183">
        <f t="shared" si="5"/>
        <v>34</v>
      </c>
      <c r="AA27" s="181">
        <f t="shared" si="6"/>
      </c>
      <c r="AB27" s="1"/>
    </row>
    <row r="28" spans="1:28" ht="12.75" hidden="1">
      <c r="A28" s="17"/>
      <c r="B28" s="13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1"/>
      <c r="R28" s="102">
        <f t="shared" si="0"/>
      </c>
      <c r="S28" s="39">
        <f t="shared" si="1"/>
      </c>
      <c r="T28" s="176">
        <f t="shared" si="2"/>
      </c>
      <c r="U28" s="177">
        <f t="shared" si="3"/>
      </c>
      <c r="V28" s="178" t="str">
        <f t="shared" si="7"/>
        <v> </v>
      </c>
      <c r="W28" s="179" t="str">
        <f t="shared" si="8"/>
        <v> </v>
      </c>
      <c r="X28" s="180">
        <f t="shared" si="4"/>
      </c>
      <c r="Y28" s="181">
        <f t="shared" si="9"/>
      </c>
      <c r="Z28" s="182">
        <f t="shared" si="5"/>
      </c>
      <c r="AA28" s="183">
        <f t="shared" si="6"/>
      </c>
      <c r="AB28" s="1"/>
    </row>
    <row r="29" spans="1:28" ht="12.75" hidden="1">
      <c r="A29" s="17"/>
      <c r="B29" s="13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"/>
      <c r="R29" s="102">
        <f t="shared" si="0"/>
      </c>
      <c r="S29" s="39">
        <f t="shared" si="1"/>
      </c>
      <c r="T29" s="176">
        <f t="shared" si="2"/>
      </c>
      <c r="U29" s="177">
        <f t="shared" si="3"/>
      </c>
      <c r="V29" s="178" t="str">
        <f t="shared" si="7"/>
        <v> </v>
      </c>
      <c r="W29" s="179" t="str">
        <f t="shared" si="8"/>
        <v> </v>
      </c>
      <c r="X29" s="180">
        <f t="shared" si="4"/>
      </c>
      <c r="Y29" s="181">
        <f t="shared" si="9"/>
      </c>
      <c r="Z29" s="182">
        <f t="shared" si="5"/>
      </c>
      <c r="AA29" s="183">
        <f t="shared" si="6"/>
      </c>
      <c r="AB29" s="1"/>
    </row>
    <row r="30" spans="1:28" ht="12.75" hidden="1">
      <c r="A30" s="17"/>
      <c r="B30" s="13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1"/>
      <c r="R30" s="102">
        <f t="shared" si="0"/>
      </c>
      <c r="S30" s="39">
        <f aca="true" t="shared" si="10" ref="S30:S42">IF((COUNT(C30:P30,C82:P82))&lt;1,"",(AVERAGE(C30:P30,C82:P82)))</f>
      </c>
      <c r="T30" s="176">
        <f t="shared" si="2"/>
      </c>
      <c r="U30" s="177">
        <f t="shared" si="3"/>
      </c>
      <c r="V30" s="178" t="str">
        <f t="shared" si="7"/>
        <v> </v>
      </c>
      <c r="W30" s="179" t="str">
        <f t="shared" si="8"/>
        <v> </v>
      </c>
      <c r="X30" s="180">
        <f t="shared" si="4"/>
      </c>
      <c r="Y30" s="181">
        <f t="shared" si="9"/>
      </c>
      <c r="Z30" s="182">
        <f t="shared" si="5"/>
      </c>
      <c r="AA30" s="183">
        <f t="shared" si="6"/>
      </c>
      <c r="AB30" s="1"/>
    </row>
    <row r="31" spans="1:28" ht="12.75" hidden="1">
      <c r="A31" s="17"/>
      <c r="B31" s="13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"/>
      <c r="R31" s="102">
        <f t="shared" si="0"/>
      </c>
      <c r="S31" s="39">
        <f t="shared" si="10"/>
      </c>
      <c r="T31" s="176">
        <f t="shared" si="2"/>
      </c>
      <c r="U31" s="177">
        <f t="shared" si="3"/>
      </c>
      <c r="V31" s="178" t="str">
        <f t="shared" si="7"/>
        <v> </v>
      </c>
      <c r="W31" s="179" t="str">
        <f t="shared" si="8"/>
        <v> </v>
      </c>
      <c r="X31" s="180">
        <f t="shared" si="4"/>
      </c>
      <c r="Y31" s="181">
        <f t="shared" si="9"/>
      </c>
      <c r="Z31" s="182">
        <f t="shared" si="5"/>
      </c>
      <c r="AA31" s="183">
        <f t="shared" si="6"/>
      </c>
      <c r="AB31" s="1"/>
    </row>
    <row r="32" spans="1:28" ht="12.75" hidden="1">
      <c r="A32" s="17"/>
      <c r="B32" s="13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"/>
      <c r="R32" s="102">
        <f t="shared" si="0"/>
      </c>
      <c r="S32" s="39">
        <f t="shared" si="10"/>
      </c>
      <c r="T32" s="176">
        <f t="shared" si="2"/>
      </c>
      <c r="U32" s="177">
        <f t="shared" si="3"/>
      </c>
      <c r="V32" s="178" t="str">
        <f t="shared" si="7"/>
        <v> </v>
      </c>
      <c r="W32" s="179" t="str">
        <f t="shared" si="8"/>
        <v> </v>
      </c>
      <c r="X32" s="180">
        <f t="shared" si="4"/>
      </c>
      <c r="Y32" s="181">
        <f t="shared" si="9"/>
      </c>
      <c r="Z32" s="182">
        <f t="shared" si="5"/>
      </c>
      <c r="AA32" s="183">
        <f t="shared" si="6"/>
      </c>
      <c r="AB32" s="1"/>
    </row>
    <row r="33" spans="1:28" ht="12.75" hidden="1">
      <c r="A33" s="17"/>
      <c r="B33" s="13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1"/>
      <c r="R33" s="102">
        <f t="shared" si="0"/>
      </c>
      <c r="S33" s="39">
        <f t="shared" si="10"/>
      </c>
      <c r="T33" s="176">
        <f t="shared" si="2"/>
      </c>
      <c r="U33" s="177">
        <f t="shared" si="3"/>
      </c>
      <c r="V33" s="178" t="str">
        <f t="shared" si="7"/>
        <v> </v>
      </c>
      <c r="W33" s="179" t="str">
        <f t="shared" si="8"/>
        <v> </v>
      </c>
      <c r="X33" s="180">
        <f t="shared" si="4"/>
      </c>
      <c r="Y33" s="181">
        <f t="shared" si="9"/>
      </c>
      <c r="Z33" s="182">
        <f t="shared" si="5"/>
      </c>
      <c r="AA33" s="183">
        <f t="shared" si="6"/>
      </c>
      <c r="AB33" s="1"/>
    </row>
    <row r="34" spans="1:28" ht="12.75" hidden="1">
      <c r="A34" s="17"/>
      <c r="B34" s="13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1"/>
      <c r="R34" s="102">
        <f t="shared" si="0"/>
      </c>
      <c r="S34" s="39">
        <f t="shared" si="10"/>
      </c>
      <c r="T34" s="176">
        <f t="shared" si="2"/>
      </c>
      <c r="U34" s="177">
        <f t="shared" si="3"/>
      </c>
      <c r="V34" s="178" t="str">
        <f t="shared" si="7"/>
        <v> </v>
      </c>
      <c r="W34" s="179" t="str">
        <f t="shared" si="8"/>
        <v> </v>
      </c>
      <c r="X34" s="180">
        <f t="shared" si="4"/>
      </c>
      <c r="Y34" s="181">
        <f t="shared" si="9"/>
      </c>
      <c r="Z34" s="182">
        <f t="shared" si="5"/>
      </c>
      <c r="AA34" s="183">
        <f t="shared" si="6"/>
      </c>
      <c r="AB34" s="1"/>
    </row>
    <row r="35" spans="1:28" ht="12.75" hidden="1">
      <c r="A35" s="17"/>
      <c r="B35" s="13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1"/>
      <c r="R35" s="102">
        <f t="shared" si="0"/>
      </c>
      <c r="S35" s="39">
        <f t="shared" si="10"/>
      </c>
      <c r="T35" s="176">
        <f t="shared" si="2"/>
      </c>
      <c r="U35" s="177">
        <f t="shared" si="3"/>
      </c>
      <c r="V35" s="178" t="str">
        <f t="shared" si="7"/>
        <v> </v>
      </c>
      <c r="W35" s="179" t="str">
        <f t="shared" si="8"/>
        <v> </v>
      </c>
      <c r="X35" s="180">
        <f t="shared" si="4"/>
      </c>
      <c r="Y35" s="181">
        <f t="shared" si="9"/>
      </c>
      <c r="Z35" s="182">
        <f t="shared" si="5"/>
      </c>
      <c r="AA35" s="183">
        <f t="shared" si="6"/>
      </c>
      <c r="AB35" s="1"/>
    </row>
    <row r="36" spans="1:28" ht="12.75" hidden="1">
      <c r="A36" s="17"/>
      <c r="B36" s="13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1"/>
      <c r="R36" s="102">
        <f t="shared" si="0"/>
      </c>
      <c r="S36" s="39">
        <f t="shared" si="10"/>
      </c>
      <c r="T36" s="176">
        <f t="shared" si="2"/>
      </c>
      <c r="U36" s="177">
        <f t="shared" si="3"/>
      </c>
      <c r="V36" s="178" t="str">
        <f t="shared" si="7"/>
        <v> </v>
      </c>
      <c r="W36" s="179" t="str">
        <f t="shared" si="8"/>
        <v> </v>
      </c>
      <c r="X36" s="180">
        <f t="shared" si="4"/>
      </c>
      <c r="Y36" s="181">
        <f t="shared" si="9"/>
      </c>
      <c r="Z36" s="182">
        <f t="shared" si="5"/>
      </c>
      <c r="AA36" s="183">
        <f t="shared" si="6"/>
      </c>
      <c r="AB36" s="1"/>
    </row>
    <row r="37" spans="1:28" ht="12.75" hidden="1">
      <c r="A37" s="17"/>
      <c r="B37" s="13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1"/>
      <c r="R37" s="102">
        <f t="shared" si="0"/>
      </c>
      <c r="S37" s="39">
        <f t="shared" si="10"/>
      </c>
      <c r="T37" s="176">
        <f t="shared" si="2"/>
      </c>
      <c r="U37" s="177">
        <f t="shared" si="3"/>
      </c>
      <c r="V37" s="178" t="str">
        <f t="shared" si="7"/>
        <v> </v>
      </c>
      <c r="W37" s="179" t="str">
        <f t="shared" si="8"/>
        <v> </v>
      </c>
      <c r="X37" s="180">
        <f t="shared" si="4"/>
      </c>
      <c r="Y37" s="181">
        <f t="shared" si="9"/>
      </c>
      <c r="Z37" s="182">
        <f t="shared" si="5"/>
      </c>
      <c r="AA37" s="183">
        <f t="shared" si="6"/>
      </c>
      <c r="AB37" s="1"/>
    </row>
    <row r="38" spans="1:28" ht="12.75" hidden="1">
      <c r="A38" s="17"/>
      <c r="B38" s="13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1"/>
      <c r="R38" s="102">
        <f t="shared" si="0"/>
      </c>
      <c r="S38" s="39">
        <f t="shared" si="10"/>
      </c>
      <c r="T38" s="176">
        <f t="shared" si="2"/>
      </c>
      <c r="U38" s="177">
        <f t="shared" si="3"/>
      </c>
      <c r="V38" s="178" t="str">
        <f t="shared" si="7"/>
        <v> </v>
      </c>
      <c r="W38" s="179" t="str">
        <f t="shared" si="8"/>
        <v> </v>
      </c>
      <c r="X38" s="180">
        <f t="shared" si="4"/>
      </c>
      <c r="Y38" s="181">
        <f t="shared" si="9"/>
      </c>
      <c r="Z38" s="182">
        <f t="shared" si="5"/>
      </c>
      <c r="AA38" s="183">
        <f t="shared" si="6"/>
      </c>
      <c r="AB38" s="1"/>
    </row>
    <row r="39" spans="1:28" ht="12.75" hidden="1">
      <c r="A39" s="17"/>
      <c r="B39" s="13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1"/>
      <c r="R39" s="102">
        <f t="shared" si="0"/>
      </c>
      <c r="S39" s="39">
        <f t="shared" si="10"/>
      </c>
      <c r="T39" s="176">
        <f t="shared" si="2"/>
      </c>
      <c r="U39" s="177">
        <f t="shared" si="3"/>
      </c>
      <c r="V39" s="178" t="str">
        <f t="shared" si="7"/>
        <v> </v>
      </c>
      <c r="W39" s="179" t="str">
        <f t="shared" si="8"/>
        <v> </v>
      </c>
      <c r="X39" s="180">
        <f t="shared" si="4"/>
      </c>
      <c r="Y39" s="181">
        <f t="shared" si="9"/>
      </c>
      <c r="Z39" s="182">
        <f t="shared" si="5"/>
      </c>
      <c r="AA39" s="183">
        <f t="shared" si="6"/>
      </c>
      <c r="AB39" s="1"/>
    </row>
    <row r="40" spans="1:28" ht="12.75" hidden="1">
      <c r="A40" s="17"/>
      <c r="B40" s="13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1"/>
      <c r="R40" s="102">
        <f t="shared" si="0"/>
      </c>
      <c r="S40" s="39">
        <f t="shared" si="10"/>
      </c>
      <c r="T40" s="176">
        <f t="shared" si="2"/>
      </c>
      <c r="U40" s="177">
        <f t="shared" si="3"/>
      </c>
      <c r="V40" s="178" t="str">
        <f t="shared" si="7"/>
        <v> </v>
      </c>
      <c r="W40" s="179" t="str">
        <f t="shared" si="8"/>
        <v> </v>
      </c>
      <c r="X40" s="180">
        <f t="shared" si="4"/>
      </c>
      <c r="Y40" s="181">
        <f t="shared" si="9"/>
      </c>
      <c r="Z40" s="182">
        <f t="shared" si="5"/>
      </c>
      <c r="AA40" s="183">
        <f t="shared" si="6"/>
      </c>
      <c r="AB40" s="1"/>
    </row>
    <row r="41" spans="1:28" ht="12.75" hidden="1">
      <c r="A41" s="17"/>
      <c r="B41" s="13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1"/>
      <c r="R41" s="102">
        <f t="shared" si="0"/>
      </c>
      <c r="S41" s="39">
        <f t="shared" si="10"/>
      </c>
      <c r="T41" s="176">
        <f t="shared" si="2"/>
      </c>
      <c r="U41" s="177">
        <f t="shared" si="3"/>
      </c>
      <c r="V41" s="178" t="str">
        <f t="shared" si="7"/>
        <v> </v>
      </c>
      <c r="W41" s="179" t="str">
        <f t="shared" si="8"/>
        <v> </v>
      </c>
      <c r="X41" s="180">
        <f t="shared" si="4"/>
      </c>
      <c r="Y41" s="181">
        <f t="shared" si="9"/>
      </c>
      <c r="Z41" s="182">
        <f t="shared" si="5"/>
      </c>
      <c r="AA41" s="183">
        <f t="shared" si="6"/>
      </c>
      <c r="AB41" s="1"/>
    </row>
    <row r="42" spans="1:28" ht="13.5" hidden="1" thickBot="1">
      <c r="A42" s="17"/>
      <c r="B42" s="13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1"/>
      <c r="R42" s="103">
        <f t="shared" si="0"/>
      </c>
      <c r="S42" s="39">
        <f t="shared" si="10"/>
      </c>
      <c r="T42" s="185">
        <f t="shared" si="2"/>
      </c>
      <c r="U42" s="186">
        <f t="shared" si="3"/>
      </c>
      <c r="V42" s="178" t="str">
        <f t="shared" si="7"/>
        <v> </v>
      </c>
      <c r="W42" s="179" t="str">
        <f t="shared" si="8"/>
        <v> </v>
      </c>
      <c r="X42" s="208">
        <f t="shared" si="4"/>
      </c>
      <c r="Y42" s="181">
        <f t="shared" si="9"/>
      </c>
      <c r="Z42" s="209">
        <f t="shared" si="5"/>
      </c>
      <c r="AA42" s="181">
        <f t="shared" si="6"/>
      </c>
      <c r="AB42" s="1"/>
    </row>
    <row r="43" spans="1:28" ht="13.5" thickBot="1">
      <c r="A43" s="1"/>
      <c r="B43" s="5"/>
      <c r="C43" s="130">
        <f>IF(SUM(C4:C42)=0,"",SUM(C4:C42))</f>
        <v>441</v>
      </c>
      <c r="D43" s="130">
        <f aca="true" t="shared" si="11" ref="D43:P43">IF(SUM(D4:D42)=0,"",SUM(D4:D42))</f>
        <v>430</v>
      </c>
      <c r="E43" s="130">
        <f>IF(SUM(E4:E42)=0,"",SUM(E4:E42))</f>
        <v>426</v>
      </c>
      <c r="F43" s="130">
        <f t="shared" si="11"/>
        <v>447</v>
      </c>
      <c r="G43" s="130">
        <f>IF(SUM(G4:G42)=0,"",SUM(G4:G42))</f>
        <v>421</v>
      </c>
      <c r="H43" s="130">
        <f>IF(SUM(H4:H42)=0,"",SUM(H4:H42))</f>
        <v>421</v>
      </c>
      <c r="I43" s="130">
        <f t="shared" si="11"/>
        <v>467</v>
      </c>
      <c r="J43" s="130">
        <f t="shared" si="11"/>
        <v>423</v>
      </c>
      <c r="K43" s="130">
        <f t="shared" si="11"/>
        <v>432</v>
      </c>
      <c r="L43" s="7">
        <f t="shared" si="11"/>
      </c>
      <c r="M43" s="7">
        <f t="shared" si="11"/>
      </c>
      <c r="N43" s="7">
        <f t="shared" si="11"/>
      </c>
      <c r="O43" s="7">
        <f t="shared" si="11"/>
      </c>
      <c r="P43" s="7">
        <f t="shared" si="11"/>
      </c>
      <c r="Q43" s="1"/>
      <c r="R43" s="20">
        <f t="shared" si="0"/>
        <v>434.22222222222223</v>
      </c>
      <c r="S43" s="20">
        <f>IF((COUNT(C43:P43,C95:P95))&lt;1,"",IF(COUNT(C95:P95)&lt;1,AVERAGE(C43:P43),IF(COUNT(C43:P43)&lt;1,AVERAGE(C95:P95),AVERAGE(C43:P43,C95:P95))))</f>
        <v>420.1666666666667</v>
      </c>
      <c r="T43" s="22">
        <f>IF(SUM(T4:T42)&lt;1,"",MAX(T4:T42))</f>
        <v>58</v>
      </c>
      <c r="U43" s="22">
        <f>IF(SUM(U4:U42)&lt;1,"",MAX(U4:U42))</f>
      </c>
      <c r="V43" s="20">
        <f>IF(SUM(V4:V42)&lt;1,"",(MAX(V4:V42)))</f>
        <v>45.875</v>
      </c>
      <c r="W43" s="20">
        <f>IF(SUM(W4:W42)&lt;1,"",(MAX(W4:W42)))</f>
      </c>
      <c r="X43" s="188">
        <f>IF((COUNT(C43:P43))&lt;1,"",+COUNT(C43:P43))</f>
        <v>9</v>
      </c>
      <c r="Y43" s="104">
        <f>IF(MAX(Y$4:Y$42)&lt;1,"",MAX(Y$4:Y$42))</f>
        <v>46.75</v>
      </c>
      <c r="Z43" s="104">
        <f>IF(MAX(Z$4:Z$42)&lt;1,"",MAX(Z$4:Z$42))</f>
        <v>46.75</v>
      </c>
      <c r="AA43" s="104">
        <f>IF(MAX(AA$4:AA$42)&lt;1,"",MAX(AA$4:AA$42))</f>
      </c>
      <c r="AB43" s="1"/>
    </row>
    <row r="44" spans="1:28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</row>
    <row r="45" spans="1:28" ht="12.75">
      <c r="A45" s="1" t="s">
        <v>62</v>
      </c>
      <c r="B45" s="1"/>
      <c r="C45" s="14">
        <f>'Team Phoenix'!C95</f>
        <v>376</v>
      </c>
      <c r="D45" s="14">
        <f>'Badsey Reckers'!E95</f>
        <v>443</v>
      </c>
      <c r="E45" s="14">
        <f>Trackers!E95</f>
        <v>408</v>
      </c>
      <c r="F45" s="14">
        <f>'Badsey Lads'!F95</f>
        <v>444</v>
      </c>
      <c r="G45" s="14">
        <f>Goodalls!G95</f>
        <v>417</v>
      </c>
      <c r="H45" s="14">
        <f>'Wickhamford Sports'!H95</f>
        <v>416</v>
      </c>
      <c r="I45" s="14">
        <f>Nomads!I95</f>
        <v>434</v>
      </c>
      <c r="J45" s="14">
        <f>'Odds &amp; Sods'!J95</f>
        <v>435</v>
      </c>
      <c r="K45" s="14">
        <f>Rustlers!K95</f>
        <v>407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Won</v>
      </c>
      <c r="D47" s="108" t="str">
        <f aca="true" t="shared" si="12" ref="D47:M47">IF(ISNUMBER(D43),IF(ISNUMBER(D45),IF(D43&gt;D45,"Won",IF(D43=D45,"Draw","Lost")),"Error"),IF(ISNUMBER(D45),"Error",IF(D43="",IF(ISTEXT(D45),"",""),"Awarded Awy")))</f>
        <v>Lost</v>
      </c>
      <c r="E47" s="108" t="str">
        <f t="shared" si="12"/>
        <v>Won</v>
      </c>
      <c r="F47" s="108" t="str">
        <f t="shared" si="12"/>
        <v>Won</v>
      </c>
      <c r="G47" s="108" t="str">
        <f t="shared" si="12"/>
        <v>Won</v>
      </c>
      <c r="H47" s="108" t="str">
        <f t="shared" si="12"/>
        <v>Won</v>
      </c>
      <c r="I47" s="108" t="str">
        <f t="shared" si="12"/>
        <v>Won</v>
      </c>
      <c r="J47" s="108" t="str">
        <f t="shared" si="12"/>
        <v>Lost</v>
      </c>
      <c r="K47" s="108" t="str">
        <f t="shared" si="12"/>
        <v>Won</v>
      </c>
      <c r="L47" s="108">
        <f t="shared" si="12"/>
      </c>
      <c r="M47" s="108">
        <f t="shared" si="12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7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2</v>
      </c>
      <c r="X47" s="1"/>
      <c r="Y47" s="1"/>
      <c r="Z47" s="1"/>
      <c r="AA47" s="1"/>
      <c r="AB47" s="1"/>
    </row>
    <row r="48" spans="1:28" ht="12.75">
      <c r="A48" s="1" t="s">
        <v>64</v>
      </c>
      <c r="B48" s="1"/>
      <c r="C48" s="108">
        <v>5</v>
      </c>
      <c r="D48" s="108">
        <v>2</v>
      </c>
      <c r="E48" s="108">
        <v>4</v>
      </c>
      <c r="F48" s="108">
        <v>3</v>
      </c>
      <c r="G48" s="108">
        <v>2</v>
      </c>
      <c r="H48" s="108">
        <v>3</v>
      </c>
      <c r="I48" s="108">
        <v>5</v>
      </c>
      <c r="J48" s="108">
        <v>1</v>
      </c>
      <c r="K48" s="108">
        <v>5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30</v>
      </c>
      <c r="T48" s="1"/>
      <c r="U48" s="5"/>
      <c r="V48" s="1"/>
      <c r="W48" s="5"/>
      <c r="X48" s="1"/>
      <c r="Y48" s="1"/>
      <c r="Z48" s="1"/>
      <c r="AA48" s="1"/>
      <c r="AB48" s="1"/>
    </row>
    <row r="49" spans="1:28" ht="12.75">
      <c r="A49" s="1" t="s">
        <v>4</v>
      </c>
      <c r="B49" s="1"/>
      <c r="C49" s="108"/>
      <c r="D49" s="108"/>
      <c r="E49" s="108"/>
      <c r="F49" s="108"/>
      <c r="G49" s="108">
        <v>3</v>
      </c>
      <c r="H49" s="108">
        <v>1</v>
      </c>
      <c r="I49" s="108"/>
      <c r="J49" s="108">
        <v>1</v>
      </c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5</v>
      </c>
      <c r="T49" s="1" t="s">
        <v>8</v>
      </c>
      <c r="U49" s="5">
        <f>(COUNT(C45:P45)*6)-(S48+S49)</f>
        <v>19</v>
      </c>
      <c r="V49" s="1"/>
      <c r="W49" s="5"/>
      <c r="X49" s="1"/>
      <c r="Y49" s="1"/>
      <c r="Z49" s="1"/>
      <c r="AA49" s="1"/>
      <c r="AB49" s="1"/>
    </row>
    <row r="50" spans="1:28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</row>
    <row r="51" spans="1:28" ht="12.75">
      <c r="A51" s="1" t="s">
        <v>30</v>
      </c>
      <c r="B51" s="1"/>
      <c r="C51" s="108">
        <f>IF(C47="","",IF(C47="Awarded Hme",12,IF(C47="Awarded Awy",0,IF(C47="Won",6,IF(C47="Draw",3,0))+C48+(C49/2)-C50)))</f>
        <v>11</v>
      </c>
      <c r="D51" s="108">
        <f>IF(D47="","",IF(D47="Awarded Hme",12,IF(D47="Awarded Awy",0,IF(D47="Won",6,IF(D47="Draw",3,0))+D48+(D49/2)-D50)))</f>
        <v>2</v>
      </c>
      <c r="E51" s="108">
        <f aca="true" t="shared" si="13" ref="E51:P51">IF(E47="","",IF(E47="Awarded Hme",12,IF(E47="Awarded Awy",0,IF(E47="Won",6,IF(E47="Draw",3,0))+E48+(E49/2)-E50)))</f>
        <v>10</v>
      </c>
      <c r="F51" s="108">
        <f t="shared" si="13"/>
        <v>9</v>
      </c>
      <c r="G51" s="108">
        <f t="shared" si="13"/>
        <v>9.5</v>
      </c>
      <c r="H51" s="108">
        <f t="shared" si="13"/>
        <v>9.5</v>
      </c>
      <c r="I51" s="108">
        <f t="shared" si="13"/>
        <v>11</v>
      </c>
      <c r="J51" s="108">
        <f t="shared" si="13"/>
        <v>1.5</v>
      </c>
      <c r="K51" s="108">
        <f t="shared" si="13"/>
        <v>11</v>
      </c>
      <c r="L51" s="108">
        <f t="shared" si="13"/>
      </c>
      <c r="M51" s="108">
        <f t="shared" si="13"/>
      </c>
      <c r="N51" s="108">
        <f t="shared" si="13"/>
      </c>
      <c r="O51" s="108">
        <f t="shared" si="13"/>
      </c>
      <c r="P51" s="108">
        <f t="shared" si="13"/>
      </c>
      <c r="Q51" s="1"/>
      <c r="R51" s="1" t="s">
        <v>30</v>
      </c>
      <c r="S51" s="5">
        <f>SUM(C51:P51)</f>
        <v>74.5</v>
      </c>
      <c r="T51" s="1"/>
      <c r="U51" s="5"/>
      <c r="V51" s="1"/>
      <c r="W51" s="5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thickBot="1">
      <c r="A53" s="244" t="str">
        <f ca="1">+RIGHT(CELL("filename",A1),LEN(CELL("filename",A1))-FIND("]",CELL("filename",A1)))&amp;" Away"</f>
        <v>Kingfishers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</row>
    <row r="54" spans="1:28" ht="13.5" thickBot="1">
      <c r="A54" s="167" t="s">
        <v>110</v>
      </c>
      <c r="B54" s="161" t="s">
        <v>79</v>
      </c>
      <c r="C54" s="206">
        <v>45190</v>
      </c>
      <c r="D54" s="206">
        <v>45204</v>
      </c>
      <c r="E54" s="206">
        <v>45225</v>
      </c>
      <c r="F54" s="206">
        <v>45232</v>
      </c>
      <c r="G54" s="206">
        <v>45253</v>
      </c>
      <c r="H54" s="206">
        <v>45309</v>
      </c>
      <c r="I54" s="206">
        <v>45330</v>
      </c>
      <c r="J54" s="206">
        <v>45357</v>
      </c>
      <c r="K54" s="206">
        <v>45372</v>
      </c>
      <c r="L54" s="201"/>
      <c r="M54" s="20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</row>
    <row r="55" spans="1:28" ht="13.5" thickBot="1">
      <c r="A55" s="162" t="str">
        <f ca="1">+RIGHT(CELL("filename",A1),LEN(CELL("filename",A1))-FIND("]",CELL("filename",A1)))</f>
        <v>Kingfishers</v>
      </c>
      <c r="B55" s="7" t="s">
        <v>10</v>
      </c>
      <c r="C55" s="207" t="s">
        <v>375</v>
      </c>
      <c r="D55" s="207" t="s">
        <v>120</v>
      </c>
      <c r="E55" s="207" t="s">
        <v>124</v>
      </c>
      <c r="F55" s="207" t="s">
        <v>395</v>
      </c>
      <c r="G55" s="207" t="s">
        <v>125</v>
      </c>
      <c r="H55" s="207" t="s">
        <v>150</v>
      </c>
      <c r="I55" s="207" t="s">
        <v>121</v>
      </c>
      <c r="J55" s="207" t="s">
        <v>374</v>
      </c>
      <c r="K55" s="207" t="s">
        <v>128</v>
      </c>
      <c r="L55" s="205"/>
      <c r="M55" s="201"/>
      <c r="N55" s="12"/>
      <c r="O55" s="12"/>
      <c r="P55" s="12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</row>
    <row r="56" spans="1:28" ht="12.75">
      <c r="A56" s="220" t="s">
        <v>232</v>
      </c>
      <c r="B56" s="122" t="s">
        <v>131</v>
      </c>
      <c r="C56" s="222">
        <v>45</v>
      </c>
      <c r="D56" s="13">
        <v>39</v>
      </c>
      <c r="E56" s="13">
        <v>40</v>
      </c>
      <c r="F56" s="13">
        <v>37</v>
      </c>
      <c r="G56" s="13">
        <v>44</v>
      </c>
      <c r="H56" s="13">
        <v>43</v>
      </c>
      <c r="I56" s="13">
        <v>42</v>
      </c>
      <c r="J56" s="13">
        <v>39</v>
      </c>
      <c r="K56" s="13">
        <v>47</v>
      </c>
      <c r="L56" s="13"/>
      <c r="M56" s="13"/>
      <c r="N56" s="14"/>
      <c r="O56" s="14"/>
      <c r="P56" s="100"/>
      <c r="Q56" s="190"/>
      <c r="R56" s="96">
        <f aca="true" t="shared" si="14" ref="R56:R78">IF((COUNT(C56:P56))&lt;1,"",(AVERAGE(C56:P56)))</f>
        <v>41.77777777777778</v>
      </c>
      <c r="S56" s="191"/>
      <c r="T56" s="168">
        <f aca="true" t="shared" si="15" ref="T56:T78">IF((COUNT(C56:P56))&lt;1,"",IF(B56="F"," ",MAX(C56:P56)))</f>
        <v>47</v>
      </c>
      <c r="U56" s="169" t="str">
        <f aca="true" t="shared" si="16" ref="U56:U78">IF((COUNT(C56:P56))&lt;1,"",IF(B56="F",MAX(C56:P56)," "))</f>
        <v> </v>
      </c>
      <c r="V56" s="192">
        <f>IF(B56="F"," ",IF(COUNTA(C56:P56)&gt;=6,R56," "))</f>
        <v>41.77777777777778</v>
      </c>
      <c r="W56" s="193" t="str">
        <f>IF(B56="F",IF(COUNTA(C56:P56)&gt;=6,R56," ")," ")</f>
        <v> </v>
      </c>
      <c r="X56" s="172">
        <f aca="true" t="shared" si="17" ref="X56:X78">IF((COUNT(C56:P56))&lt;1,"",(COUNT(C56:P56)))</f>
        <v>9</v>
      </c>
      <c r="Y56" s="19"/>
      <c r="Z56" s="1"/>
      <c r="AA56" s="1"/>
      <c r="AB56" s="1"/>
    </row>
    <row r="57" spans="1:28" ht="12.75">
      <c r="A57" s="218" t="s">
        <v>233</v>
      </c>
      <c r="B57" s="215" t="s">
        <v>131</v>
      </c>
      <c r="C57" s="5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"/>
      <c r="R57" s="97">
        <f t="shared" si="14"/>
      </c>
      <c r="S57" s="95"/>
      <c r="T57" s="176">
        <f t="shared" si="15"/>
      </c>
      <c r="U57" s="177">
        <f t="shared" si="16"/>
      </c>
      <c r="V57" s="194" t="str">
        <f>IF(B57="F"," ",IF(COUNTA(C57:P57)&gt;=6,R57," "))</f>
        <v> </v>
      </c>
      <c r="W57" s="195" t="str">
        <f>IF(B57="F",IF(COUNTA(C57:P57)&gt;=6,R57," ")," ")</f>
        <v> </v>
      </c>
      <c r="X57" s="180">
        <f t="shared" si="17"/>
      </c>
      <c r="Y57" s="16"/>
      <c r="Z57" s="1"/>
      <c r="AA57" s="1"/>
      <c r="AB57" s="1"/>
    </row>
    <row r="58" spans="1:28" ht="12.75">
      <c r="A58" s="218" t="s">
        <v>234</v>
      </c>
      <c r="B58" s="215" t="s">
        <v>131</v>
      </c>
      <c r="C58" s="5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14"/>
      </c>
      <c r="S58" s="95"/>
      <c r="T58" s="176">
        <f t="shared" si="15"/>
      </c>
      <c r="U58" s="177">
        <f t="shared" si="16"/>
      </c>
      <c r="V58" s="194" t="str">
        <f aca="true" t="shared" si="18" ref="V58:V79">IF(B58="F"," ",IF(COUNTA(C58:P58)&gt;=6,R58," "))</f>
        <v> </v>
      </c>
      <c r="W58" s="195" t="str">
        <f aca="true" t="shared" si="19" ref="W58:W79">IF(B58="F",IF(COUNTA(C58:P58)&gt;=6,R58," ")," ")</f>
        <v> </v>
      </c>
      <c r="X58" s="180">
        <f t="shared" si="17"/>
      </c>
      <c r="Y58" s="16"/>
      <c r="Z58" s="1"/>
      <c r="AA58" s="1"/>
      <c r="AB58" s="1"/>
    </row>
    <row r="59" spans="1:28" ht="12.75">
      <c r="A59" s="218" t="s">
        <v>235</v>
      </c>
      <c r="B59" s="215" t="s">
        <v>131</v>
      </c>
      <c r="C59" s="5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14"/>
      </c>
      <c r="S59" s="95"/>
      <c r="T59" s="176">
        <f t="shared" si="15"/>
      </c>
      <c r="U59" s="177">
        <f t="shared" si="16"/>
      </c>
      <c r="V59" s="194" t="str">
        <f t="shared" si="18"/>
        <v> </v>
      </c>
      <c r="W59" s="195" t="str">
        <f t="shared" si="19"/>
        <v> </v>
      </c>
      <c r="X59" s="180">
        <f t="shared" si="17"/>
      </c>
      <c r="Y59" s="16"/>
      <c r="Z59" s="1"/>
      <c r="AA59" s="1"/>
      <c r="AB59" s="1"/>
    </row>
    <row r="60" spans="1:28" ht="12.75">
      <c r="A60" s="218" t="s">
        <v>236</v>
      </c>
      <c r="B60" s="215" t="s">
        <v>131</v>
      </c>
      <c r="C60" s="57"/>
      <c r="D60" s="14"/>
      <c r="E60" s="14"/>
      <c r="F60" s="14"/>
      <c r="G60" s="14"/>
      <c r="H60" s="14"/>
      <c r="I60" s="14"/>
      <c r="J60" s="14"/>
      <c r="K60" s="14">
        <v>31</v>
      </c>
      <c r="L60" s="14"/>
      <c r="M60" s="14"/>
      <c r="N60" s="14"/>
      <c r="O60" s="14"/>
      <c r="P60" s="14"/>
      <c r="Q60" s="1"/>
      <c r="R60" s="97">
        <f t="shared" si="14"/>
        <v>31</v>
      </c>
      <c r="S60" s="95"/>
      <c r="T60" s="176">
        <f t="shared" si="15"/>
        <v>31</v>
      </c>
      <c r="U60" s="177" t="str">
        <f t="shared" si="16"/>
        <v> </v>
      </c>
      <c r="V60" s="194" t="str">
        <f t="shared" si="18"/>
        <v> </v>
      </c>
      <c r="W60" s="195" t="str">
        <f t="shared" si="19"/>
        <v> </v>
      </c>
      <c r="X60" s="180">
        <f t="shared" si="17"/>
        <v>1</v>
      </c>
      <c r="Y60" s="16"/>
      <c r="Z60" s="1"/>
      <c r="AA60" s="1"/>
      <c r="AB60" s="1"/>
    </row>
    <row r="61" spans="1:28" ht="12.75">
      <c r="A61" s="218" t="s">
        <v>237</v>
      </c>
      <c r="B61" s="215" t="s">
        <v>131</v>
      </c>
      <c r="C61" s="57">
        <v>45</v>
      </c>
      <c r="D61" s="14"/>
      <c r="E61" s="14">
        <v>41</v>
      </c>
      <c r="F61" s="14">
        <v>38</v>
      </c>
      <c r="G61" s="14">
        <v>38</v>
      </c>
      <c r="H61" s="14">
        <v>38</v>
      </c>
      <c r="I61" s="14">
        <v>38</v>
      </c>
      <c r="J61" s="14">
        <v>43</v>
      </c>
      <c r="K61" s="14"/>
      <c r="L61" s="14"/>
      <c r="M61" s="14"/>
      <c r="N61" s="14"/>
      <c r="O61" s="14"/>
      <c r="P61" s="14"/>
      <c r="Q61" s="1"/>
      <c r="R61" s="97">
        <f t="shared" si="14"/>
        <v>40.142857142857146</v>
      </c>
      <c r="S61" s="95"/>
      <c r="T61" s="176">
        <f t="shared" si="15"/>
        <v>45</v>
      </c>
      <c r="U61" s="177" t="str">
        <f t="shared" si="16"/>
        <v> </v>
      </c>
      <c r="V61" s="194">
        <f t="shared" si="18"/>
        <v>40.142857142857146</v>
      </c>
      <c r="W61" s="195" t="str">
        <f t="shared" si="19"/>
        <v> </v>
      </c>
      <c r="X61" s="180">
        <f t="shared" si="17"/>
        <v>7</v>
      </c>
      <c r="Y61" s="16"/>
      <c r="Z61" s="1"/>
      <c r="AA61" s="1"/>
      <c r="AB61" s="1"/>
    </row>
    <row r="62" spans="1:28" ht="12.75">
      <c r="A62" s="218" t="s">
        <v>238</v>
      </c>
      <c r="B62" s="215" t="s">
        <v>131</v>
      </c>
      <c r="C62" s="5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14"/>
      </c>
      <c r="S62" s="95"/>
      <c r="T62" s="176">
        <f t="shared" si="15"/>
      </c>
      <c r="U62" s="177">
        <f t="shared" si="16"/>
      </c>
      <c r="V62" s="194" t="str">
        <f t="shared" si="18"/>
        <v> </v>
      </c>
      <c r="W62" s="195" t="str">
        <f t="shared" si="19"/>
        <v> </v>
      </c>
      <c r="X62" s="180">
        <f t="shared" si="17"/>
      </c>
      <c r="Y62" s="16"/>
      <c r="Z62" s="1"/>
      <c r="AA62" s="1"/>
      <c r="AB62" s="1"/>
    </row>
    <row r="63" spans="1:28" ht="12.75">
      <c r="A63" s="218" t="s">
        <v>239</v>
      </c>
      <c r="B63" s="215" t="s">
        <v>131</v>
      </c>
      <c r="C63" s="57"/>
      <c r="D63" s="14">
        <v>40</v>
      </c>
      <c r="E63" s="14"/>
      <c r="F63" s="14">
        <v>41</v>
      </c>
      <c r="G63" s="14"/>
      <c r="H63" s="14"/>
      <c r="I63" s="14"/>
      <c r="J63" s="14">
        <v>51</v>
      </c>
      <c r="K63" s="14"/>
      <c r="L63" s="14"/>
      <c r="M63" s="14"/>
      <c r="N63" s="14"/>
      <c r="O63" s="14"/>
      <c r="P63" s="14"/>
      <c r="Q63" s="1"/>
      <c r="R63" s="97">
        <f t="shared" si="14"/>
        <v>44</v>
      </c>
      <c r="S63" s="95"/>
      <c r="T63" s="176">
        <f t="shared" si="15"/>
        <v>51</v>
      </c>
      <c r="U63" s="177" t="str">
        <f t="shared" si="16"/>
        <v> </v>
      </c>
      <c r="V63" s="194" t="str">
        <f t="shared" si="18"/>
        <v> </v>
      </c>
      <c r="W63" s="195" t="str">
        <f t="shared" si="19"/>
        <v> </v>
      </c>
      <c r="X63" s="180">
        <f t="shared" si="17"/>
        <v>3</v>
      </c>
      <c r="Y63" s="16"/>
      <c r="Z63" s="1"/>
      <c r="AA63" s="1"/>
      <c r="AB63" s="1"/>
    </row>
    <row r="64" spans="1:28" ht="12.75">
      <c r="A64" s="218" t="s">
        <v>240</v>
      </c>
      <c r="B64" s="215" t="s">
        <v>131</v>
      </c>
      <c r="C64" s="57"/>
      <c r="D64" s="14">
        <v>40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4"/>
        <v>40</v>
      </c>
      <c r="S64" s="95"/>
      <c r="T64" s="176">
        <f t="shared" si="15"/>
        <v>40</v>
      </c>
      <c r="U64" s="177" t="str">
        <f t="shared" si="16"/>
        <v> </v>
      </c>
      <c r="V64" s="194" t="str">
        <f t="shared" si="18"/>
        <v> </v>
      </c>
      <c r="W64" s="195" t="str">
        <f t="shared" si="19"/>
        <v> </v>
      </c>
      <c r="X64" s="180">
        <f t="shared" si="17"/>
        <v>1</v>
      </c>
      <c r="Y64" s="16"/>
      <c r="Z64" s="1"/>
      <c r="AA64" s="1"/>
      <c r="AB64" s="1"/>
    </row>
    <row r="65" spans="1:28" ht="12.75">
      <c r="A65" s="218" t="s">
        <v>241</v>
      </c>
      <c r="B65" s="215" t="s">
        <v>131</v>
      </c>
      <c r="C65" s="57">
        <v>35</v>
      </c>
      <c r="D65" s="14">
        <v>33</v>
      </c>
      <c r="E65" s="14">
        <v>34</v>
      </c>
      <c r="F65" s="14">
        <v>39</v>
      </c>
      <c r="G65" s="14">
        <v>39</v>
      </c>
      <c r="H65" s="14">
        <v>47</v>
      </c>
      <c r="I65" s="14">
        <v>37</v>
      </c>
      <c r="J65" s="14">
        <v>37</v>
      </c>
      <c r="K65" s="14">
        <v>42</v>
      </c>
      <c r="L65" s="14"/>
      <c r="M65" s="14"/>
      <c r="N65" s="14"/>
      <c r="O65" s="14"/>
      <c r="P65" s="14"/>
      <c r="Q65" s="1"/>
      <c r="R65" s="97">
        <f t="shared" si="14"/>
        <v>38.111111111111114</v>
      </c>
      <c r="S65" s="95"/>
      <c r="T65" s="176">
        <f t="shared" si="15"/>
        <v>47</v>
      </c>
      <c r="U65" s="177" t="str">
        <f t="shared" si="16"/>
        <v> </v>
      </c>
      <c r="V65" s="194">
        <f t="shared" si="18"/>
        <v>38.111111111111114</v>
      </c>
      <c r="W65" s="195" t="str">
        <f t="shared" si="19"/>
        <v> </v>
      </c>
      <c r="X65" s="180">
        <f t="shared" si="17"/>
        <v>9</v>
      </c>
      <c r="Y65" s="16"/>
      <c r="Z65" s="1"/>
      <c r="AA65" s="1"/>
      <c r="AB65" s="1"/>
    </row>
    <row r="66" spans="1:28" ht="12.75">
      <c r="A66" s="218" t="s">
        <v>242</v>
      </c>
      <c r="B66" s="215" t="s">
        <v>131</v>
      </c>
      <c r="C66" s="5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97">
        <f t="shared" si="14"/>
      </c>
      <c r="S66" s="95"/>
      <c r="T66" s="176">
        <f t="shared" si="15"/>
      </c>
      <c r="U66" s="177">
        <f t="shared" si="16"/>
      </c>
      <c r="V66" s="194" t="str">
        <f t="shared" si="18"/>
        <v> </v>
      </c>
      <c r="W66" s="195" t="str">
        <f t="shared" si="19"/>
        <v> </v>
      </c>
      <c r="X66" s="180">
        <f t="shared" si="17"/>
      </c>
      <c r="Y66" s="16"/>
      <c r="Z66" s="1"/>
      <c r="AA66" s="1"/>
      <c r="AB66" s="1"/>
    </row>
    <row r="67" spans="1:28" ht="12.75">
      <c r="A67" s="218" t="s">
        <v>254</v>
      </c>
      <c r="B67" s="215" t="s">
        <v>131</v>
      </c>
      <c r="C67" s="57">
        <v>52</v>
      </c>
      <c r="D67" s="14">
        <v>46</v>
      </c>
      <c r="E67" s="14">
        <v>43</v>
      </c>
      <c r="F67" s="14">
        <v>49</v>
      </c>
      <c r="G67" s="14">
        <v>43</v>
      </c>
      <c r="H67" s="14">
        <v>42</v>
      </c>
      <c r="I67" s="14">
        <v>59</v>
      </c>
      <c r="J67" s="14">
        <v>42</v>
      </c>
      <c r="K67" s="14">
        <v>40</v>
      </c>
      <c r="L67" s="14"/>
      <c r="M67" s="14"/>
      <c r="N67" s="14"/>
      <c r="O67" s="14"/>
      <c r="P67" s="14"/>
      <c r="Q67" s="1"/>
      <c r="R67" s="97">
        <f t="shared" si="14"/>
        <v>46.22222222222222</v>
      </c>
      <c r="S67" s="95"/>
      <c r="T67" s="176">
        <f t="shared" si="15"/>
        <v>59</v>
      </c>
      <c r="U67" s="177" t="str">
        <f t="shared" si="16"/>
        <v> </v>
      </c>
      <c r="V67" s="194">
        <f t="shared" si="18"/>
        <v>46.22222222222222</v>
      </c>
      <c r="W67" s="195" t="str">
        <f t="shared" si="19"/>
        <v> </v>
      </c>
      <c r="X67" s="180">
        <f t="shared" si="17"/>
        <v>9</v>
      </c>
      <c r="Y67" s="16"/>
      <c r="Z67" s="1"/>
      <c r="AA67" s="1"/>
      <c r="AB67" s="1"/>
    </row>
    <row r="68" spans="1:28" ht="12.75">
      <c r="A68" s="218" t="s">
        <v>243</v>
      </c>
      <c r="B68" s="215" t="s">
        <v>131</v>
      </c>
      <c r="C68" s="5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14"/>
      </c>
      <c r="S68" s="95"/>
      <c r="T68" s="176">
        <f t="shared" si="15"/>
      </c>
      <c r="U68" s="177">
        <f t="shared" si="16"/>
      </c>
      <c r="V68" s="194" t="str">
        <f t="shared" si="18"/>
        <v> </v>
      </c>
      <c r="W68" s="195" t="str">
        <f t="shared" si="19"/>
        <v> </v>
      </c>
      <c r="X68" s="180">
        <f t="shared" si="17"/>
      </c>
      <c r="Y68" s="16"/>
      <c r="Z68" s="1"/>
      <c r="AA68" s="1"/>
      <c r="AB68" s="1"/>
    </row>
    <row r="69" spans="1:28" ht="12.75">
      <c r="A69" s="218" t="s">
        <v>244</v>
      </c>
      <c r="B69" s="215" t="s">
        <v>35</v>
      </c>
      <c r="C69" s="5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97">
        <f t="shared" si="14"/>
      </c>
      <c r="S69" s="95"/>
      <c r="T69" s="176">
        <f t="shared" si="15"/>
      </c>
      <c r="U69" s="177">
        <f t="shared" si="16"/>
      </c>
      <c r="V69" s="194" t="str">
        <f t="shared" si="18"/>
        <v> </v>
      </c>
      <c r="W69" s="195" t="str">
        <f t="shared" si="19"/>
        <v> </v>
      </c>
      <c r="X69" s="180">
        <f t="shared" si="17"/>
      </c>
      <c r="Y69" s="16"/>
      <c r="Z69" s="1"/>
      <c r="AA69" s="1"/>
      <c r="AB69" s="1"/>
    </row>
    <row r="70" spans="1:28" ht="12.75">
      <c r="A70" s="218" t="s">
        <v>245</v>
      </c>
      <c r="B70" s="215" t="s">
        <v>131</v>
      </c>
      <c r="C70" s="57">
        <v>45</v>
      </c>
      <c r="D70" s="14">
        <v>55</v>
      </c>
      <c r="E70" s="14"/>
      <c r="F70" s="14">
        <v>56</v>
      </c>
      <c r="G70" s="14">
        <v>50</v>
      </c>
      <c r="H70" s="14">
        <v>34</v>
      </c>
      <c r="I70" s="14">
        <v>42</v>
      </c>
      <c r="J70" s="14">
        <v>43</v>
      </c>
      <c r="K70" s="14">
        <v>48</v>
      </c>
      <c r="L70" s="14"/>
      <c r="M70" s="14"/>
      <c r="N70" s="14"/>
      <c r="O70" s="14"/>
      <c r="P70" s="14"/>
      <c r="Q70" s="1"/>
      <c r="R70" s="97">
        <f t="shared" si="14"/>
        <v>46.625</v>
      </c>
      <c r="S70" s="95"/>
      <c r="T70" s="176">
        <f t="shared" si="15"/>
        <v>56</v>
      </c>
      <c r="U70" s="177" t="str">
        <f t="shared" si="16"/>
        <v> </v>
      </c>
      <c r="V70" s="194">
        <f t="shared" si="18"/>
        <v>46.625</v>
      </c>
      <c r="W70" s="195" t="str">
        <f t="shared" si="19"/>
        <v> </v>
      </c>
      <c r="X70" s="180">
        <f t="shared" si="17"/>
        <v>8</v>
      </c>
      <c r="Y70" s="16"/>
      <c r="Z70" s="1"/>
      <c r="AA70" s="1"/>
      <c r="AB70" s="1"/>
    </row>
    <row r="71" spans="1:28" ht="12.75">
      <c r="A71" s="216" t="s">
        <v>399</v>
      </c>
      <c r="B71" s="217" t="s">
        <v>131</v>
      </c>
      <c r="C71" s="57"/>
      <c r="D71" s="14"/>
      <c r="E71" s="14">
        <v>37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97">
        <f t="shared" si="14"/>
        <v>37</v>
      </c>
      <c r="S71" s="95"/>
      <c r="T71" s="176">
        <f t="shared" si="15"/>
        <v>37</v>
      </c>
      <c r="U71" s="177" t="str">
        <f t="shared" si="16"/>
        <v> </v>
      </c>
      <c r="V71" s="194" t="str">
        <f t="shared" si="18"/>
        <v> </v>
      </c>
      <c r="W71" s="195" t="str">
        <f t="shared" si="19"/>
        <v> </v>
      </c>
      <c r="X71" s="180">
        <f t="shared" si="17"/>
        <v>1</v>
      </c>
      <c r="Y71" s="16"/>
      <c r="Z71" s="1"/>
      <c r="AA71" s="1"/>
      <c r="AB71" s="1"/>
    </row>
    <row r="72" spans="1:28" ht="12.75">
      <c r="A72" s="218" t="s">
        <v>246</v>
      </c>
      <c r="B72" s="215" t="s">
        <v>131</v>
      </c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4"/>
      </c>
      <c r="S72" s="95"/>
      <c r="T72" s="176">
        <f t="shared" si="15"/>
      </c>
      <c r="U72" s="177">
        <f t="shared" si="16"/>
      </c>
      <c r="V72" s="194" t="str">
        <f t="shared" si="18"/>
        <v> </v>
      </c>
      <c r="W72" s="195" t="str">
        <f t="shared" si="19"/>
        <v> </v>
      </c>
      <c r="X72" s="180">
        <f t="shared" si="17"/>
      </c>
      <c r="Y72" s="16"/>
      <c r="Z72" s="1"/>
      <c r="AA72" s="1"/>
      <c r="AB72" s="1"/>
    </row>
    <row r="73" spans="1:28" ht="12.75">
      <c r="A73" s="214" t="s">
        <v>247</v>
      </c>
      <c r="B73" s="215" t="s">
        <v>131</v>
      </c>
      <c r="C73" s="57">
        <v>43</v>
      </c>
      <c r="D73" s="14"/>
      <c r="E73" s="14"/>
      <c r="F73" s="14">
        <v>39</v>
      </c>
      <c r="G73" s="14">
        <v>43</v>
      </c>
      <c r="H73" s="14">
        <v>39</v>
      </c>
      <c r="I73" s="14">
        <v>47</v>
      </c>
      <c r="J73" s="14">
        <v>37</v>
      </c>
      <c r="K73" s="14">
        <v>43</v>
      </c>
      <c r="L73" s="14"/>
      <c r="M73" s="14"/>
      <c r="N73" s="14"/>
      <c r="O73" s="14"/>
      <c r="P73" s="14"/>
      <c r="Q73" s="1"/>
      <c r="R73" s="97">
        <f t="shared" si="14"/>
        <v>41.57142857142857</v>
      </c>
      <c r="S73" s="95"/>
      <c r="T73" s="176">
        <f t="shared" si="15"/>
        <v>47</v>
      </c>
      <c r="U73" s="177" t="str">
        <f t="shared" si="16"/>
        <v> </v>
      </c>
      <c r="V73" s="194">
        <f t="shared" si="18"/>
        <v>41.57142857142857</v>
      </c>
      <c r="W73" s="195" t="str">
        <f t="shared" si="19"/>
        <v> </v>
      </c>
      <c r="X73" s="180">
        <f t="shared" si="17"/>
        <v>7</v>
      </c>
      <c r="Y73" s="16"/>
      <c r="Z73" s="1"/>
      <c r="AA73" s="1"/>
      <c r="AB73" s="1"/>
    </row>
    <row r="74" spans="1:28" ht="12.75">
      <c r="A74" s="216" t="s">
        <v>248</v>
      </c>
      <c r="B74" s="217" t="s">
        <v>131</v>
      </c>
      <c r="C74" s="57"/>
      <c r="D74" s="14"/>
      <c r="E74" s="14">
        <v>38</v>
      </c>
      <c r="F74" s="14"/>
      <c r="G74" s="14"/>
      <c r="H74" s="14">
        <v>34</v>
      </c>
      <c r="I74" s="14"/>
      <c r="J74" s="14"/>
      <c r="K74" s="14"/>
      <c r="L74" s="14"/>
      <c r="M74" s="14"/>
      <c r="N74" s="14"/>
      <c r="O74" s="14"/>
      <c r="P74" s="14"/>
      <c r="Q74" s="1"/>
      <c r="R74" s="97">
        <f t="shared" si="14"/>
        <v>36</v>
      </c>
      <c r="S74" s="95"/>
      <c r="T74" s="176">
        <f t="shared" si="15"/>
        <v>38</v>
      </c>
      <c r="U74" s="177" t="str">
        <f t="shared" si="16"/>
        <v> </v>
      </c>
      <c r="V74" s="194" t="str">
        <f t="shared" si="18"/>
        <v> </v>
      </c>
      <c r="W74" s="195" t="str">
        <f t="shared" si="19"/>
        <v> </v>
      </c>
      <c r="X74" s="180">
        <f t="shared" si="17"/>
        <v>2</v>
      </c>
      <c r="Y74" s="16"/>
      <c r="Z74" s="1"/>
      <c r="AA74" s="1"/>
      <c r="AB74" s="1"/>
    </row>
    <row r="75" spans="1:28" ht="12.75">
      <c r="A75" s="218" t="s">
        <v>249</v>
      </c>
      <c r="B75" s="215" t="s">
        <v>131</v>
      </c>
      <c r="C75" s="57">
        <v>56</v>
      </c>
      <c r="D75" s="14">
        <v>44</v>
      </c>
      <c r="E75" s="14">
        <v>40</v>
      </c>
      <c r="F75" s="14">
        <v>39</v>
      </c>
      <c r="G75" s="14">
        <v>36</v>
      </c>
      <c r="H75" s="14">
        <v>34</v>
      </c>
      <c r="I75" s="14">
        <v>42</v>
      </c>
      <c r="J75" s="14">
        <v>41</v>
      </c>
      <c r="K75" s="14">
        <v>36</v>
      </c>
      <c r="L75" s="14"/>
      <c r="M75" s="14"/>
      <c r="N75" s="14"/>
      <c r="O75" s="14"/>
      <c r="P75" s="14"/>
      <c r="Q75" s="1"/>
      <c r="R75" s="97">
        <f t="shared" si="14"/>
        <v>40.888888888888886</v>
      </c>
      <c r="S75" s="95"/>
      <c r="T75" s="176">
        <f t="shared" si="15"/>
        <v>56</v>
      </c>
      <c r="U75" s="177" t="str">
        <f t="shared" si="16"/>
        <v> </v>
      </c>
      <c r="V75" s="194">
        <f t="shared" si="18"/>
        <v>40.888888888888886</v>
      </c>
      <c r="W75" s="195" t="str">
        <f t="shared" si="19"/>
        <v> </v>
      </c>
      <c r="X75" s="180">
        <f t="shared" si="17"/>
        <v>9</v>
      </c>
      <c r="Y75" s="16"/>
      <c r="Z75" s="1"/>
      <c r="AA75" s="1"/>
      <c r="AB75" s="1"/>
    </row>
    <row r="76" spans="1:28" ht="12.75">
      <c r="A76" s="213" t="s">
        <v>250</v>
      </c>
      <c r="B76" s="122" t="s">
        <v>131</v>
      </c>
      <c r="C76" s="14"/>
      <c r="D76" s="14"/>
      <c r="E76" s="14"/>
      <c r="F76" s="14"/>
      <c r="G76" s="14"/>
      <c r="H76" s="14"/>
      <c r="I76" s="14"/>
      <c r="J76" s="14"/>
      <c r="K76" s="14">
        <v>39</v>
      </c>
      <c r="L76" s="14"/>
      <c r="M76" s="14"/>
      <c r="N76" s="14"/>
      <c r="O76" s="14"/>
      <c r="P76" s="14"/>
      <c r="Q76" s="1"/>
      <c r="R76" s="97">
        <f t="shared" si="14"/>
        <v>39</v>
      </c>
      <c r="S76" s="95"/>
      <c r="T76" s="176">
        <f t="shared" si="15"/>
        <v>39</v>
      </c>
      <c r="U76" s="177" t="str">
        <f t="shared" si="16"/>
        <v> </v>
      </c>
      <c r="V76" s="194" t="str">
        <f t="shared" si="18"/>
        <v> </v>
      </c>
      <c r="W76" s="195" t="str">
        <f t="shared" si="19"/>
        <v> </v>
      </c>
      <c r="X76" s="180">
        <f t="shared" si="17"/>
        <v>1</v>
      </c>
      <c r="Y76" s="16"/>
      <c r="Z76" s="1"/>
      <c r="AA76" s="1"/>
      <c r="AB76" s="1"/>
    </row>
    <row r="77" spans="1:28" ht="12.75">
      <c r="A77" s="133" t="s">
        <v>251</v>
      </c>
      <c r="B77" s="122" t="s">
        <v>131</v>
      </c>
      <c r="C77" s="14">
        <v>37</v>
      </c>
      <c r="D77" s="14">
        <v>45</v>
      </c>
      <c r="E77" s="14">
        <v>33</v>
      </c>
      <c r="F77" s="14">
        <v>39</v>
      </c>
      <c r="G77" s="14">
        <v>39</v>
      </c>
      <c r="H77" s="14">
        <v>42</v>
      </c>
      <c r="I77" s="14">
        <v>49</v>
      </c>
      <c r="J77" s="14">
        <v>44</v>
      </c>
      <c r="K77" s="14">
        <v>50</v>
      </c>
      <c r="L77" s="14"/>
      <c r="M77" s="14"/>
      <c r="N77" s="14"/>
      <c r="O77" s="14"/>
      <c r="P77" s="14"/>
      <c r="Q77" s="1"/>
      <c r="R77" s="97">
        <f t="shared" si="14"/>
        <v>42</v>
      </c>
      <c r="S77" s="95"/>
      <c r="T77" s="176">
        <f t="shared" si="15"/>
        <v>50</v>
      </c>
      <c r="U77" s="177" t="str">
        <f t="shared" si="16"/>
        <v> </v>
      </c>
      <c r="V77" s="194">
        <f t="shared" si="18"/>
        <v>42</v>
      </c>
      <c r="W77" s="195" t="str">
        <f t="shared" si="19"/>
        <v> </v>
      </c>
      <c r="X77" s="180">
        <f t="shared" si="17"/>
        <v>9</v>
      </c>
      <c r="Y77" s="16"/>
      <c r="Z77" s="1"/>
      <c r="AA77" s="1"/>
      <c r="AB77" s="1"/>
    </row>
    <row r="78" spans="1:28" ht="12.75">
      <c r="A78" s="17" t="s">
        <v>252</v>
      </c>
      <c r="B78" s="132" t="s">
        <v>131</v>
      </c>
      <c r="C78" s="14">
        <v>37</v>
      </c>
      <c r="D78" s="14">
        <v>39</v>
      </c>
      <c r="E78" s="14">
        <v>34</v>
      </c>
      <c r="F78" s="14"/>
      <c r="G78" s="14">
        <v>37</v>
      </c>
      <c r="H78" s="14">
        <v>38</v>
      </c>
      <c r="I78" s="14">
        <v>40</v>
      </c>
      <c r="J78" s="14"/>
      <c r="K78" s="14"/>
      <c r="L78" s="14"/>
      <c r="M78" s="14"/>
      <c r="N78" s="14"/>
      <c r="O78" s="14"/>
      <c r="P78" s="14"/>
      <c r="Q78" s="1"/>
      <c r="R78" s="97">
        <f t="shared" si="14"/>
        <v>37.5</v>
      </c>
      <c r="S78" s="95"/>
      <c r="T78" s="176">
        <f t="shared" si="15"/>
        <v>40</v>
      </c>
      <c r="U78" s="177" t="str">
        <f t="shared" si="16"/>
        <v> </v>
      </c>
      <c r="V78" s="194">
        <f t="shared" si="18"/>
        <v>37.5</v>
      </c>
      <c r="W78" s="195" t="str">
        <f t="shared" si="19"/>
        <v> </v>
      </c>
      <c r="X78" s="180">
        <f t="shared" si="17"/>
        <v>6</v>
      </c>
      <c r="Y78" s="16"/>
      <c r="Z78" s="1"/>
      <c r="AA78" s="1"/>
      <c r="AB78" s="1"/>
    </row>
    <row r="79" spans="1:28" ht="13.5" thickBot="1">
      <c r="A79" s="17" t="s">
        <v>253</v>
      </c>
      <c r="B79" s="132" t="s">
        <v>131</v>
      </c>
      <c r="C79" s="14">
        <v>35</v>
      </c>
      <c r="D79" s="14">
        <v>30</v>
      </c>
      <c r="E79" s="14">
        <v>36</v>
      </c>
      <c r="F79" s="14">
        <v>35</v>
      </c>
      <c r="G79" s="14">
        <v>30</v>
      </c>
      <c r="H79" s="14"/>
      <c r="I79" s="14">
        <v>35</v>
      </c>
      <c r="J79" s="14">
        <v>27</v>
      </c>
      <c r="K79" s="14">
        <v>23</v>
      </c>
      <c r="L79" s="14"/>
      <c r="M79" s="14"/>
      <c r="N79" s="14"/>
      <c r="O79" s="14"/>
      <c r="P79" s="14"/>
      <c r="Q79" s="1"/>
      <c r="R79" s="97">
        <f aca="true" t="shared" si="20" ref="R79:R94">IF((COUNT(C79:P79))&lt;1,"",(AVERAGE(C79:P79)))</f>
        <v>31.375</v>
      </c>
      <c r="S79" s="95"/>
      <c r="T79" s="176">
        <f aca="true" t="shared" si="21" ref="T79:T94">IF((COUNT(C79:P79))&lt;1,"",IF(B79="F"," ",MAX(C79:P79)))</f>
        <v>36</v>
      </c>
      <c r="U79" s="177" t="str">
        <f aca="true" t="shared" si="22" ref="U79:U94">IF((COUNT(C79:P79))&lt;1,"",IF(B79="F",MAX(C79:P79)," "))</f>
        <v> </v>
      </c>
      <c r="V79" s="194">
        <f t="shared" si="18"/>
        <v>31.375</v>
      </c>
      <c r="W79" s="195" t="str">
        <f t="shared" si="19"/>
        <v> </v>
      </c>
      <c r="X79" s="180">
        <f aca="true" t="shared" si="23" ref="X79:X94">IF((COUNT(C79:P79))&lt;1,"",(COUNT(C79:P79)))</f>
        <v>8</v>
      </c>
      <c r="Y79" s="16"/>
      <c r="Z79" s="1"/>
      <c r="AA79" s="1"/>
      <c r="AB79" s="1"/>
    </row>
    <row r="80" spans="1:28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20"/>
      </c>
      <c r="S80" s="95"/>
      <c r="T80" s="176">
        <f t="shared" si="21"/>
      </c>
      <c r="U80" s="177">
        <f t="shared" si="22"/>
      </c>
      <c r="V80" s="194" t="str">
        <f aca="true" t="shared" si="24" ref="V80:V94">IF(B80="F"," ",IF(COUNTA(C80:P80)&gt;=8,R80," "))</f>
        <v> </v>
      </c>
      <c r="W80" s="195" t="str">
        <f aca="true" t="shared" si="25" ref="W80:W94">IF(B80="F",IF(COUNTA(C80:P80)&gt;=8,R80," ")," ")</f>
        <v> </v>
      </c>
      <c r="X80" s="180">
        <f t="shared" si="23"/>
      </c>
      <c r="Y80" s="16"/>
      <c r="Z80" s="1"/>
      <c r="AA80" s="1"/>
      <c r="AB80" s="1"/>
    </row>
    <row r="81" spans="1:28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20"/>
      </c>
      <c r="S81" s="95"/>
      <c r="T81" s="176">
        <f t="shared" si="21"/>
      </c>
      <c r="U81" s="177">
        <f t="shared" si="22"/>
      </c>
      <c r="V81" s="194" t="str">
        <f t="shared" si="24"/>
        <v> </v>
      </c>
      <c r="W81" s="195" t="str">
        <f t="shared" si="25"/>
        <v> </v>
      </c>
      <c r="X81" s="180">
        <f t="shared" si="23"/>
      </c>
      <c r="Y81" s="16"/>
      <c r="Z81" s="1"/>
      <c r="AA81" s="1"/>
      <c r="AB81" s="1"/>
    </row>
    <row r="82" spans="1:28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20"/>
      </c>
      <c r="S82" s="95"/>
      <c r="T82" s="176">
        <f t="shared" si="21"/>
      </c>
      <c r="U82" s="177">
        <f t="shared" si="22"/>
      </c>
      <c r="V82" s="194" t="str">
        <f t="shared" si="24"/>
        <v> </v>
      </c>
      <c r="W82" s="195" t="str">
        <f t="shared" si="25"/>
        <v> </v>
      </c>
      <c r="X82" s="180">
        <f t="shared" si="23"/>
      </c>
      <c r="Y82" s="16"/>
      <c r="Z82" s="1"/>
      <c r="AA82" s="1"/>
      <c r="AB82" s="1"/>
    </row>
    <row r="83" spans="1:28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20"/>
      </c>
      <c r="S83" s="95"/>
      <c r="T83" s="176">
        <f t="shared" si="21"/>
      </c>
      <c r="U83" s="177">
        <f t="shared" si="22"/>
      </c>
      <c r="V83" s="194" t="str">
        <f t="shared" si="24"/>
        <v> </v>
      </c>
      <c r="W83" s="195" t="str">
        <f t="shared" si="25"/>
        <v> </v>
      </c>
      <c r="X83" s="180">
        <f t="shared" si="23"/>
      </c>
      <c r="Y83" s="16"/>
      <c r="Z83" s="1"/>
      <c r="AA83" s="1"/>
      <c r="AB83" s="1"/>
    </row>
    <row r="84" spans="1:28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20"/>
      </c>
      <c r="S84" s="95"/>
      <c r="T84" s="176">
        <f t="shared" si="21"/>
      </c>
      <c r="U84" s="177">
        <f t="shared" si="22"/>
      </c>
      <c r="V84" s="194" t="str">
        <f t="shared" si="24"/>
        <v> </v>
      </c>
      <c r="W84" s="195" t="str">
        <f t="shared" si="25"/>
        <v> </v>
      </c>
      <c r="X84" s="180">
        <f t="shared" si="23"/>
      </c>
      <c r="Y84" s="16"/>
      <c r="Z84" s="1"/>
      <c r="AA84" s="1"/>
      <c r="AB84" s="1"/>
    </row>
    <row r="85" spans="1:28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20"/>
      </c>
      <c r="S85" s="95"/>
      <c r="T85" s="176">
        <f t="shared" si="21"/>
      </c>
      <c r="U85" s="177">
        <f t="shared" si="22"/>
      </c>
      <c r="V85" s="194" t="str">
        <f t="shared" si="24"/>
        <v> </v>
      </c>
      <c r="W85" s="195" t="str">
        <f t="shared" si="25"/>
        <v> </v>
      </c>
      <c r="X85" s="180">
        <f t="shared" si="23"/>
      </c>
      <c r="Y85" s="16"/>
      <c r="Z85" s="1"/>
      <c r="AA85" s="1"/>
      <c r="AB85" s="1"/>
    </row>
    <row r="86" spans="1:28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20"/>
      </c>
      <c r="S86" s="95"/>
      <c r="T86" s="176">
        <f t="shared" si="21"/>
      </c>
      <c r="U86" s="177">
        <f t="shared" si="22"/>
      </c>
      <c r="V86" s="194" t="str">
        <f t="shared" si="24"/>
        <v> </v>
      </c>
      <c r="W86" s="195" t="str">
        <f t="shared" si="25"/>
        <v> </v>
      </c>
      <c r="X86" s="180">
        <f t="shared" si="23"/>
      </c>
      <c r="Y86" s="16"/>
      <c r="Z86" s="1"/>
      <c r="AA86" s="1"/>
      <c r="AB86" s="1"/>
    </row>
    <row r="87" spans="1:28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20"/>
      </c>
      <c r="S87" s="95"/>
      <c r="T87" s="176">
        <f t="shared" si="21"/>
      </c>
      <c r="U87" s="177">
        <f t="shared" si="22"/>
      </c>
      <c r="V87" s="194" t="str">
        <f t="shared" si="24"/>
        <v> </v>
      </c>
      <c r="W87" s="195" t="str">
        <f t="shared" si="25"/>
        <v> </v>
      </c>
      <c r="X87" s="180">
        <f t="shared" si="23"/>
      </c>
      <c r="Y87" s="16"/>
      <c r="Z87" s="1"/>
      <c r="AA87" s="1"/>
      <c r="AB87" s="1"/>
    </row>
    <row r="88" spans="1:28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20"/>
      </c>
      <c r="S88" s="95"/>
      <c r="T88" s="176">
        <f t="shared" si="21"/>
      </c>
      <c r="U88" s="177">
        <f t="shared" si="22"/>
      </c>
      <c r="V88" s="194" t="str">
        <f t="shared" si="24"/>
        <v> </v>
      </c>
      <c r="W88" s="195" t="str">
        <f t="shared" si="25"/>
        <v> </v>
      </c>
      <c r="X88" s="180">
        <f t="shared" si="23"/>
      </c>
      <c r="Y88" s="16"/>
      <c r="Z88" s="1"/>
      <c r="AA88" s="1"/>
      <c r="AB88" s="1"/>
    </row>
    <row r="89" spans="1:28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20"/>
      </c>
      <c r="S89" s="95"/>
      <c r="T89" s="176">
        <f t="shared" si="21"/>
      </c>
      <c r="U89" s="177">
        <f t="shared" si="22"/>
      </c>
      <c r="V89" s="194" t="str">
        <f t="shared" si="24"/>
        <v> </v>
      </c>
      <c r="W89" s="195" t="str">
        <f t="shared" si="25"/>
        <v> </v>
      </c>
      <c r="X89" s="180">
        <f t="shared" si="23"/>
      </c>
      <c r="Y89" s="16"/>
      <c r="Z89" s="1"/>
      <c r="AA89" s="1"/>
      <c r="AB89" s="1"/>
    </row>
    <row r="90" spans="1:28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20"/>
      </c>
      <c r="S90" s="95"/>
      <c r="T90" s="176">
        <f t="shared" si="21"/>
      </c>
      <c r="U90" s="177">
        <f t="shared" si="22"/>
      </c>
      <c r="V90" s="194" t="str">
        <f t="shared" si="24"/>
        <v> </v>
      </c>
      <c r="W90" s="195" t="str">
        <f t="shared" si="25"/>
        <v> </v>
      </c>
      <c r="X90" s="180">
        <f t="shared" si="23"/>
      </c>
      <c r="Y90" s="16"/>
      <c r="Z90" s="1"/>
      <c r="AA90" s="1"/>
      <c r="AB90" s="1"/>
    </row>
    <row r="91" spans="1:28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20"/>
      </c>
      <c r="S91" s="95"/>
      <c r="T91" s="176">
        <f t="shared" si="21"/>
      </c>
      <c r="U91" s="177">
        <f t="shared" si="22"/>
      </c>
      <c r="V91" s="194" t="str">
        <f t="shared" si="24"/>
        <v> </v>
      </c>
      <c r="W91" s="195" t="str">
        <f t="shared" si="25"/>
        <v> </v>
      </c>
      <c r="X91" s="180">
        <f t="shared" si="23"/>
      </c>
      <c r="Y91" s="16"/>
      <c r="Z91" s="1"/>
      <c r="AA91" s="1"/>
      <c r="AB91" s="1"/>
    </row>
    <row r="92" spans="1:28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20"/>
      </c>
      <c r="S92" s="95"/>
      <c r="T92" s="176">
        <f t="shared" si="21"/>
      </c>
      <c r="U92" s="177">
        <f t="shared" si="22"/>
      </c>
      <c r="V92" s="194" t="str">
        <f t="shared" si="24"/>
        <v> </v>
      </c>
      <c r="W92" s="195" t="str">
        <f t="shared" si="25"/>
        <v> </v>
      </c>
      <c r="X92" s="180">
        <f t="shared" si="23"/>
      </c>
      <c r="Y92" s="16"/>
      <c r="Z92" s="1"/>
      <c r="AA92" s="1"/>
      <c r="AB92" s="1"/>
    </row>
    <row r="93" spans="1:28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20"/>
      </c>
      <c r="S93" s="95"/>
      <c r="T93" s="176">
        <f t="shared" si="21"/>
      </c>
      <c r="U93" s="177">
        <f t="shared" si="22"/>
      </c>
      <c r="V93" s="194" t="str">
        <f t="shared" si="24"/>
        <v> </v>
      </c>
      <c r="W93" s="195" t="str">
        <f t="shared" si="25"/>
        <v> </v>
      </c>
      <c r="X93" s="180">
        <f t="shared" si="23"/>
      </c>
      <c r="Y93" s="16"/>
      <c r="Z93" s="1"/>
      <c r="AA93" s="1"/>
      <c r="AB93" s="1"/>
    </row>
    <row r="94" spans="1:28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20"/>
      </c>
      <c r="S94" s="95"/>
      <c r="T94" s="185">
        <f t="shared" si="21"/>
      </c>
      <c r="U94" s="186">
        <f t="shared" si="22"/>
      </c>
      <c r="V94" s="196" t="str">
        <f t="shared" si="24"/>
        <v> </v>
      </c>
      <c r="W94" s="197" t="str">
        <f t="shared" si="25"/>
        <v> </v>
      </c>
      <c r="X94" s="187">
        <f t="shared" si="23"/>
      </c>
      <c r="Y94" s="16"/>
      <c r="Z94" s="1"/>
      <c r="AA94" s="1"/>
      <c r="AB94" s="1"/>
    </row>
    <row r="95" spans="1:28" ht="13.5" thickBot="1">
      <c r="A95" s="1"/>
      <c r="B95" s="5"/>
      <c r="C95" s="7">
        <f aca="true" t="shared" si="26" ref="C95:P95">IF(SUM(C56:C94)=0,"",SUM(C56:C94))</f>
        <v>430</v>
      </c>
      <c r="D95" s="7">
        <f t="shared" si="26"/>
        <v>411</v>
      </c>
      <c r="E95" s="130">
        <f t="shared" si="26"/>
        <v>376</v>
      </c>
      <c r="F95" s="130">
        <f t="shared" si="26"/>
        <v>412</v>
      </c>
      <c r="G95" s="237">
        <f>IF(SUM(G56:G94)=0,"",SUM(G56:G94))+2</f>
        <v>401</v>
      </c>
      <c r="H95" s="7">
        <f t="shared" si="26"/>
        <v>391</v>
      </c>
      <c r="I95" s="130">
        <f>IF(SUM(I56:I94)=0,"",SUM(I56:I94))</f>
        <v>431</v>
      </c>
      <c r="J95" s="130">
        <f>IF(SUM(J56:J94)=0,"",SUM(J56:J94))</f>
        <v>404</v>
      </c>
      <c r="K95" s="7">
        <f t="shared" si="26"/>
        <v>399</v>
      </c>
      <c r="L95" s="7">
        <f t="shared" si="26"/>
      </c>
      <c r="M95" s="130">
        <f t="shared" si="26"/>
      </c>
      <c r="N95" s="7">
        <f t="shared" si="26"/>
      </c>
      <c r="O95" s="7">
        <f t="shared" si="26"/>
      </c>
      <c r="P95" s="7">
        <f t="shared" si="26"/>
      </c>
      <c r="Q95" s="1"/>
      <c r="R95" s="20">
        <f>IF((COUNT(C95:P95))&lt;1,"",(AVERAGE(C95:P95)))</f>
        <v>406.1111111111111</v>
      </c>
      <c r="S95" s="21"/>
      <c r="T95" s="22">
        <f>IF(SUM(T56:T94)&lt;1,"",MAX(T56:T94))</f>
        <v>59</v>
      </c>
      <c r="U95" s="22">
        <f>IF(SUM(U56:U94)&lt;1,"",MAX(U56:U94))</f>
      </c>
      <c r="V95" s="20">
        <f>IF(SUM(V56:V94)&lt;1,"",MAX(V56:V94))</f>
        <v>46.625</v>
      </c>
      <c r="W95" s="20">
        <f>IF(SUM(W56:W94)&lt;1,"",MAX(W56:W94))</f>
      </c>
      <c r="X95" s="22">
        <f>IF((COUNT(C95:P95))&lt;1,"",+COUNT(C95:P95))</f>
        <v>9</v>
      </c>
      <c r="Y95" s="16"/>
      <c r="Z95" s="1"/>
      <c r="AA95" s="1"/>
      <c r="AB95" s="1"/>
    </row>
    <row r="96" spans="1:28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</row>
    <row r="97" spans="1:28" ht="12.75">
      <c r="A97" s="1" t="s">
        <v>62</v>
      </c>
      <c r="B97" s="1"/>
      <c r="C97" s="14">
        <f>Goodalls!C43</f>
        <v>428</v>
      </c>
      <c r="D97" s="14">
        <f>'Wickhamford Sports'!C43</f>
        <v>406</v>
      </c>
      <c r="E97" s="14">
        <f>Nomads!E43</f>
        <v>401</v>
      </c>
      <c r="F97" s="14">
        <f>'Odds &amp; Sods'!E43</f>
        <v>397</v>
      </c>
      <c r="G97" s="14">
        <f>Rustlers!F43</f>
        <v>385</v>
      </c>
      <c r="H97" s="14">
        <f>'Team Phoenix'!H43</f>
        <v>377</v>
      </c>
      <c r="I97" s="14">
        <f>'Badsey Reckers'!I43</f>
        <v>391</v>
      </c>
      <c r="J97" s="14">
        <f>Trackers!J43</f>
        <v>365</v>
      </c>
      <c r="K97" s="14">
        <f>'Badsey Lads'!K43</f>
        <v>405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7" ref="D99:M99">IF(ISNUMBER(D95),IF(ISNUMBER(D97),IF(D95&gt;D97,"Won",IF(D95=D97,"Draw","Lost")),"Error"),IF(ISNUMBER(D97),"Error",IF(D95="",IF(ISTEXT(D97),"",""),"Awarded Awy")))</f>
        <v>Won</v>
      </c>
      <c r="E99" s="108" t="str">
        <f t="shared" si="27"/>
        <v>Lost</v>
      </c>
      <c r="F99" s="108" t="str">
        <f t="shared" si="27"/>
        <v>Won</v>
      </c>
      <c r="G99" s="108" t="str">
        <f t="shared" si="27"/>
        <v>Won</v>
      </c>
      <c r="H99" s="108" t="str">
        <f t="shared" si="27"/>
        <v>Won</v>
      </c>
      <c r="I99" s="108" t="str">
        <f t="shared" si="27"/>
        <v>Won</v>
      </c>
      <c r="J99" s="108" t="str">
        <f t="shared" si="27"/>
        <v>Won</v>
      </c>
      <c r="K99" s="108" t="str">
        <f t="shared" si="27"/>
        <v>Lost</v>
      </c>
      <c r="L99" s="108">
        <f t="shared" si="27"/>
      </c>
      <c r="M99" s="108">
        <f t="shared" si="27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7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2</v>
      </c>
      <c r="X99" s="1"/>
      <c r="Y99" s="1"/>
      <c r="Z99" s="1"/>
      <c r="AA99" s="1"/>
      <c r="AB99" s="1"/>
    </row>
    <row r="100" spans="1:28" ht="12.75">
      <c r="A100" s="1" t="s">
        <v>64</v>
      </c>
      <c r="B100" s="1"/>
      <c r="C100" s="108">
        <v>4</v>
      </c>
      <c r="D100" s="108">
        <v>3</v>
      </c>
      <c r="E100" s="108">
        <v>0</v>
      </c>
      <c r="F100" s="108">
        <v>4</v>
      </c>
      <c r="G100" s="108">
        <v>4</v>
      </c>
      <c r="H100" s="108">
        <v>3</v>
      </c>
      <c r="I100" s="108">
        <v>5</v>
      </c>
      <c r="J100" s="108">
        <v>5</v>
      </c>
      <c r="K100" s="108">
        <v>2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30</v>
      </c>
      <c r="T100" s="1"/>
      <c r="U100" s="5"/>
      <c r="V100" s="1"/>
      <c r="W100" s="5"/>
      <c r="X100" s="1"/>
      <c r="Y100" s="1"/>
      <c r="Z100" s="1"/>
      <c r="AA100" s="1"/>
      <c r="AB100" s="1"/>
    </row>
    <row r="101" spans="1:28" ht="12.75">
      <c r="A101" s="1" t="s">
        <v>4</v>
      </c>
      <c r="B101" s="1"/>
      <c r="C101" s="108"/>
      <c r="D101" s="108"/>
      <c r="E101" s="108"/>
      <c r="F101" s="108"/>
      <c r="G101" s="108"/>
      <c r="H101" s="108"/>
      <c r="I101" s="108"/>
      <c r="J101" s="108">
        <v>1</v>
      </c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1</v>
      </c>
      <c r="T101" s="1" t="s">
        <v>8</v>
      </c>
      <c r="U101" s="5">
        <f>(COUNT(C97:P97)*6)-(S100+S101)</f>
        <v>23</v>
      </c>
      <c r="V101" s="1"/>
      <c r="W101" s="5"/>
      <c r="X101" s="1"/>
      <c r="Y101" s="1"/>
      <c r="Z101" s="1"/>
      <c r="AA101" s="1"/>
      <c r="AB101" s="1"/>
    </row>
    <row r="102" spans="1:28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</row>
    <row r="103" spans="1:28" ht="12.75">
      <c r="A103" s="1" t="s">
        <v>30</v>
      </c>
      <c r="B103" s="1"/>
      <c r="C103" s="108">
        <f aca="true" t="shared" si="28" ref="C103:P103">IF(C99="","",IF(C99="Awarded Hme",12,IF(C99="Awarded Awy",0,IF(C99="Won",6,IF(C99="Draw",3,0))+C100+(C101/2)-C102)))</f>
        <v>10</v>
      </c>
      <c r="D103" s="108">
        <f t="shared" si="28"/>
        <v>9</v>
      </c>
      <c r="E103" s="108">
        <f t="shared" si="28"/>
        <v>0</v>
      </c>
      <c r="F103" s="108">
        <f t="shared" si="28"/>
        <v>10</v>
      </c>
      <c r="G103" s="108">
        <f t="shared" si="28"/>
        <v>10</v>
      </c>
      <c r="H103" s="108">
        <f t="shared" si="28"/>
        <v>9</v>
      </c>
      <c r="I103" s="108">
        <f t="shared" si="28"/>
        <v>11</v>
      </c>
      <c r="J103" s="108">
        <f t="shared" si="28"/>
        <v>11.5</v>
      </c>
      <c r="K103" s="108">
        <f t="shared" si="28"/>
        <v>2</v>
      </c>
      <c r="L103" s="108">
        <f t="shared" si="28"/>
      </c>
      <c r="M103" s="108">
        <f t="shared" si="28"/>
      </c>
      <c r="N103" s="108">
        <f t="shared" si="28"/>
      </c>
      <c r="O103" s="108">
        <f t="shared" si="28"/>
      </c>
      <c r="P103" s="108">
        <f t="shared" si="28"/>
      </c>
      <c r="Q103" s="1"/>
      <c r="R103" s="1" t="s">
        <v>30</v>
      </c>
      <c r="S103" s="5">
        <f>SUM(C103:P103)</f>
        <v>72.5</v>
      </c>
      <c r="T103" s="1"/>
      <c r="U103" s="5"/>
      <c r="V103" s="1"/>
      <c r="W103" s="5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</row>
    <row r="106" spans="1:28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</row>
    <row r="108" spans="1:28" ht="13.5" thickBot="1">
      <c r="A108" s="1"/>
      <c r="B108" s="1"/>
      <c r="C108" s="1" t="s">
        <v>31</v>
      </c>
      <c r="D108" s="5">
        <f>S47+S99</f>
        <v>14</v>
      </c>
      <c r="E108" s="1" t="s">
        <v>19</v>
      </c>
      <c r="F108" s="5">
        <f>U47+U99</f>
        <v>0</v>
      </c>
      <c r="G108" s="1" t="s">
        <v>25</v>
      </c>
      <c r="H108" s="5">
        <f>W47+W99</f>
        <v>4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</row>
    <row r="109" spans="1:28" ht="13.5" thickBot="1">
      <c r="A109" s="1"/>
      <c r="B109" s="1"/>
      <c r="C109" s="1" t="s">
        <v>64</v>
      </c>
      <c r="D109" s="5">
        <f>S48+S100</f>
        <v>60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59</v>
      </c>
      <c r="U109" s="22">
        <f>IF(ISNUMBER(U43),MAX(U43,U95),IF(ISNUMBER(U95),MAX(U43,U95),""))</f>
      </c>
      <c r="V109" s="20">
        <f>Z43</f>
        <v>46.75</v>
      </c>
      <c r="W109" s="20">
        <f>AA43</f>
      </c>
      <c r="X109" s="1"/>
      <c r="Y109" s="1"/>
      <c r="Z109" s="1"/>
      <c r="AA109" s="1"/>
      <c r="AB109" s="1"/>
    </row>
    <row r="110" spans="1:28" ht="13.5" thickBot="1">
      <c r="A110" s="1"/>
      <c r="B110" s="1"/>
      <c r="C110" s="1" t="s">
        <v>4</v>
      </c>
      <c r="D110" s="5">
        <f>S49+S101</f>
        <v>6</v>
      </c>
      <c r="E110" s="1" t="s">
        <v>26</v>
      </c>
      <c r="F110" s="5">
        <f>U49+U101</f>
        <v>42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46.75</v>
      </c>
      <c r="X111" s="1"/>
      <c r="Y111" s="1"/>
      <c r="Z111" s="1"/>
      <c r="AA111" s="1"/>
      <c r="AB111" s="1"/>
    </row>
    <row r="112" spans="1:28" ht="12.75">
      <c r="A112" s="1"/>
      <c r="B112" s="1"/>
      <c r="C112" s="1" t="s">
        <v>30</v>
      </c>
      <c r="D112" s="5">
        <f>S51+S103</f>
        <v>147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56:B94 B4:B42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99:P99 C47:P47">
    <cfRule type="cellIs" priority="4" dxfId="13" operator="equal" stopIfTrue="1">
      <formula>"Won"</formula>
    </cfRule>
  </conditionalFormatting>
  <conditionalFormatting sqref="C99:N99">
    <cfRule type="cellIs" priority="1" dxfId="13" operator="equal" stopIfTrue="1">
      <formula>"Won"</formula>
    </cfRule>
  </conditionalFormatting>
  <conditionalFormatting sqref="V4:V42">
    <cfRule type="expression" priority="342" dxfId="7" stopIfTrue="1">
      <formula>$V4=MAX($V$4:$V$42)</formula>
    </cfRule>
  </conditionalFormatting>
  <conditionalFormatting sqref="W4:W42">
    <cfRule type="expression" priority="344" dxfId="6" stopIfTrue="1">
      <formula>$W4=MAX($W$4:$W$42)</formula>
    </cfRule>
  </conditionalFormatting>
  <conditionalFormatting sqref="Y4:Y42">
    <cfRule type="expression" priority="346" dxfId="23" stopIfTrue="1">
      <formula>$Y4=MAX($Y$4:$Y$42)</formula>
    </cfRule>
  </conditionalFormatting>
  <conditionalFormatting sqref="C4:P42 R4:S42">
    <cfRule type="cellIs" priority="348" dxfId="12" operator="lessThan" stopIfTrue="1">
      <formula>1</formula>
    </cfRule>
    <cfRule type="expression" priority="349" dxfId="6" stopIfTrue="1">
      <formula>IF($B4="F",(C4=MAX(C$4:C$42)))</formula>
    </cfRule>
    <cfRule type="expression" priority="350" dxfId="9" stopIfTrue="1">
      <formula>IF(OR($B4="M",$B4=""),(C4=MAX(C$4:C$42)))</formula>
    </cfRule>
  </conditionalFormatting>
  <conditionalFormatting sqref="Z4:Z42">
    <cfRule type="expression" priority="366" dxfId="10" stopIfTrue="1">
      <formula>$Z4=MAX($Z$4:$Z$42)</formula>
    </cfRule>
  </conditionalFormatting>
  <conditionalFormatting sqref="AA4:AA42">
    <cfRule type="expression" priority="367" dxfId="11" stopIfTrue="1">
      <formula>$AA4=MAX($AA$4:$AA$42)</formula>
    </cfRule>
  </conditionalFormatting>
  <conditionalFormatting sqref="V56:V94">
    <cfRule type="expression" priority="1267" dxfId="7" stopIfTrue="1">
      <formula>$V56=MAX($V$56:$V$94)</formula>
    </cfRule>
  </conditionalFormatting>
  <conditionalFormatting sqref="W56:W94">
    <cfRule type="expression" priority="1269" dxfId="6" stopIfTrue="1">
      <formula>$W56=MAX($W$56:$W$94)</formula>
    </cfRule>
  </conditionalFormatting>
  <conditionalFormatting sqref="C56:P94 R56:R94">
    <cfRule type="cellIs" priority="1271" dxfId="12" operator="lessThan" stopIfTrue="1">
      <formula>1</formula>
    </cfRule>
    <cfRule type="expression" priority="1272" dxfId="6" stopIfTrue="1">
      <formula>IF($B56="F",(C56=MAX(C$56:C$94)))</formula>
    </cfRule>
    <cfRule type="expression" priority="1273" dxfId="9" stopIfTrue="1">
      <formula>IF(OR($B56="M",$B56=""),(C56=MAX(C$56:C$94)))</formula>
    </cfRule>
  </conditionalFormatting>
  <conditionalFormatting sqref="T56:T94 T4:T42">
    <cfRule type="expression" priority="1289" dxfId="15" stopIfTrue="1">
      <formula>$T4=MAX($T$4:$T$42,$T$56:$T$94)</formula>
    </cfRule>
  </conditionalFormatting>
  <conditionalFormatting sqref="U56:U94 U4:U42">
    <cfRule type="expression" priority="1293" dxfId="11" stopIfTrue="1">
      <formula>$U4=MAX($U$4:$U$42,$U$56:$U$94)</formula>
    </cfRule>
  </conditionalFormatting>
  <conditionalFormatting sqref="A4:A42">
    <cfRule type="expression" priority="1297" dxfId="0" stopIfTrue="1">
      <formula>(OR($T4=MAX($T$4:$T$42,$T$56:$T$94),$U4=MAX($U$4:$U$42,$U$56:$U$94)))</formula>
    </cfRule>
    <cfRule type="expression" priority="1298" dxfId="0" stopIfTrue="1">
      <formula>(OR($V4=MAX($V$56:$V$94),$W4=MAX($W$56:$W$94)))</formula>
    </cfRule>
    <cfRule type="expression" priority="1299" dxfId="0" stopIfTrue="1">
      <formula>($Y4=MAX($Y$4:$Y$42))</formula>
    </cfRule>
  </conditionalFormatting>
  <conditionalFormatting sqref="A56:A94">
    <cfRule type="expression" priority="1303" dxfId="0" stopIfTrue="1">
      <formula>(OR($T56=MAX($T$4:$T$42,$T$56:$T$94),$U56=MAX($U$4:$U$42,$U$56:$U$94)))</formula>
    </cfRule>
    <cfRule type="expression" priority="1304" dxfId="0" stopIfTrue="1">
      <formula>(OR($V56=MAX($V$56:$V$94),$W56=MAX($W$56:$W$94)))</formula>
    </cfRule>
    <cfRule type="expression" priority="1305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45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D51:D53 A95:B103 B42:B53 C46 D46 C96 Q43:X48 F51:F53 E51:E53 G51:G53 F46:H46 I46 I52:I53 J51:P53 C103:P103 B55 C52:C53 D94:E96 F94:P94 C98:P98 Q26 P79:P80 K46:P46 O47:P47 Q50:X53 Q49:T49 V49:X49 G44 M95:P95 O84:P93 F96:P96 H52:H53 J44:P44 J43 L43 N43:P43 N50:P50 N102:P102 Q80:X80 P81:P83 Q81:X103 C44:F44 D43 Q25:R25 T25:U25 F43 Q55 S55:X55 Q54 S54:X54 H44:I44 I43 Q31:U42 X28:X42 X26 X25 Q28:Q29 Q30:T30 Q79:U79 X7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114"/>
  <sheetViews>
    <sheetView zoomScale="80" zoomScaleNormal="80" workbookViewId="0" topLeftCell="A1">
      <selection activeCell="A46" sqref="A46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3" width="11.75390625" style="0" customWidth="1"/>
    <col min="14" max="16" width="11.75390625" style="0" hidden="1" customWidth="1"/>
    <col min="17" max="17" width="2.125" style="0" customWidth="1"/>
    <col min="18" max="24" width="8.00390625" style="0" customWidth="1"/>
    <col min="25" max="25" width="8.00390625" style="0" hidden="1" customWidth="1"/>
    <col min="26" max="27" width="11.00390625" style="0" hidden="1" customWidth="1"/>
  </cols>
  <sheetData>
    <row r="1" spans="1:25" ht="17.25">
      <c r="A1" s="256" t="str">
        <f ca="1">+RIGHT(CELL("filename",A1),LEN(CELL("filename",A1))-FIND("]",CELL("filename",A1)))&amp;" Home"</f>
        <v>Layabouts Home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93"/>
    </row>
    <row r="2" spans="1:27" ht="13.5" thickBot="1">
      <c r="A2" s="116" t="s">
        <v>110</v>
      </c>
      <c r="B2" s="117" t="s">
        <v>79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9"/>
      <c r="O2" s="119"/>
      <c r="P2" s="119"/>
      <c r="Q2" s="1"/>
      <c r="R2" s="253" t="s">
        <v>2</v>
      </c>
      <c r="S2" s="254"/>
      <c r="T2" s="253" t="s">
        <v>33</v>
      </c>
      <c r="U2" s="254"/>
      <c r="V2" s="253" t="s">
        <v>2</v>
      </c>
      <c r="W2" s="254"/>
      <c r="X2" s="5" t="s">
        <v>36</v>
      </c>
      <c r="Y2" s="8" t="s">
        <v>38</v>
      </c>
      <c r="Z2" s="8" t="s">
        <v>38</v>
      </c>
      <c r="AA2" s="8" t="s">
        <v>38</v>
      </c>
    </row>
    <row r="3" spans="1:27" ht="13.5" thickBot="1">
      <c r="A3" s="109" t="str">
        <f ca="1">+RIGHT(CELL("filename",A1),LEN(CELL("filename",A1))-FIND("]",CELL("filename",A1)))</f>
        <v>Layabouts</v>
      </c>
      <c r="B3" s="6" t="s">
        <v>10</v>
      </c>
      <c r="C3" s="7" t="s">
        <v>151</v>
      </c>
      <c r="D3" s="7" t="s">
        <v>124</v>
      </c>
      <c r="E3" s="7" t="s">
        <v>127</v>
      </c>
      <c r="F3" s="7" t="s">
        <v>121</v>
      </c>
      <c r="G3" s="7" t="s">
        <v>123</v>
      </c>
      <c r="H3" s="7" t="s">
        <v>126</v>
      </c>
      <c r="I3" s="7" t="s">
        <v>128</v>
      </c>
      <c r="J3" s="7" t="s">
        <v>152</v>
      </c>
      <c r="K3" s="7" t="s">
        <v>120</v>
      </c>
      <c r="L3" s="7" t="s">
        <v>150</v>
      </c>
      <c r="M3" s="7" t="s">
        <v>125</v>
      </c>
      <c r="N3" s="7"/>
      <c r="O3" s="7"/>
      <c r="P3" s="7"/>
      <c r="Q3" s="1"/>
      <c r="R3" s="9" t="s">
        <v>48</v>
      </c>
      <c r="S3" s="10" t="s">
        <v>32</v>
      </c>
      <c r="T3" s="9" t="s">
        <v>34</v>
      </c>
      <c r="U3" s="10" t="s">
        <v>51</v>
      </c>
      <c r="V3" s="9" t="s">
        <v>34</v>
      </c>
      <c r="W3" s="11" t="s">
        <v>51</v>
      </c>
      <c r="X3" s="10" t="s">
        <v>37</v>
      </c>
      <c r="Y3" s="12" t="s">
        <v>32</v>
      </c>
      <c r="Z3" s="12" t="s">
        <v>59</v>
      </c>
      <c r="AA3" s="12" t="s">
        <v>65</v>
      </c>
    </row>
    <row r="4" spans="1:27" ht="12.75">
      <c r="A4" s="118" t="s">
        <v>98</v>
      </c>
      <c r="B4" s="110" t="s">
        <v>131</v>
      </c>
      <c r="C4" s="14"/>
      <c r="D4" s="14"/>
      <c r="E4" s="14"/>
      <c r="F4" s="14"/>
      <c r="G4" s="129"/>
      <c r="H4" s="14"/>
      <c r="I4" s="14"/>
      <c r="J4" s="14"/>
      <c r="K4" s="14"/>
      <c r="L4" s="14"/>
      <c r="M4" s="14"/>
      <c r="N4" s="14"/>
      <c r="O4" s="14"/>
      <c r="P4" s="14"/>
      <c r="Q4" s="1"/>
      <c r="R4" s="101">
        <f aca="true" t="shared" si="0" ref="R4:R22">IF((COUNT(C4:P4))&lt;1,"",(AVERAGE(C4:P4)))</f>
      </c>
      <c r="S4" s="39">
        <f aca="true" t="shared" si="1" ref="S4:S22">IF((COUNT(C4:P4,C57:P57))&lt;1,"",(AVERAGE(C4:P4,C57:P57)))</f>
      </c>
      <c r="T4" s="72">
        <f aca="true" t="shared" si="2" ref="T4:T22">IF((COUNT(C4:P4))&lt;1,"",IF(B4="F"," ",MAX(C4:P4)))</f>
      </c>
      <c r="U4" s="75">
        <f aca="true" t="shared" si="3" ref="U4:U22">IF((COUNT(C4:P4))&lt;1,"",IF(B4="F",MAX(C4:P4)," "))</f>
      </c>
      <c r="V4" s="84" t="str">
        <f aca="true" t="shared" si="4" ref="V4:V22">IF(B4="F"," ",IF(COUNTA(C4:P4)&gt;=8,R4," "))</f>
        <v> </v>
      </c>
      <c r="W4" s="69" t="str">
        <f aca="true" t="shared" si="5" ref="W4:W22">IF(B4="F",IF(COUNTA(C4:P4)&gt;=8,R4," ")," ")</f>
        <v> </v>
      </c>
      <c r="X4" s="78">
        <f aca="true" t="shared" si="6" ref="X4:X22">IF((COUNT(C4:P4))&lt;1,"",(COUNT(C4:P4)))</f>
      </c>
      <c r="Y4" s="81">
        <f aca="true" t="shared" si="7" ref="Y4:Y25">IF((COUNT(C4:P4,C57:P57))&lt;8,"",(AVERAGE(C4:P4,C57:P57)))</f>
      </c>
      <c r="Z4" s="87">
        <f>IF(B4="F","",Y4)</f>
      </c>
      <c r="AA4" s="88">
        <f>IF(B4="F",Y4,"")</f>
      </c>
    </row>
    <row r="5" spans="1:27" ht="12.75">
      <c r="A5" s="118" t="s">
        <v>99</v>
      </c>
      <c r="B5" s="110" t="s">
        <v>131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02">
        <f t="shared" si="0"/>
      </c>
      <c r="S5" s="39">
        <f t="shared" si="1"/>
      </c>
      <c r="T5" s="73">
        <f t="shared" si="2"/>
      </c>
      <c r="U5" s="76">
        <f t="shared" si="3"/>
      </c>
      <c r="V5" s="85" t="str">
        <f t="shared" si="4"/>
        <v> </v>
      </c>
      <c r="W5" s="70" t="str">
        <f t="shared" si="5"/>
        <v> </v>
      </c>
      <c r="X5" s="79">
        <f t="shared" si="6"/>
      </c>
      <c r="Y5" s="82">
        <f t="shared" si="7"/>
      </c>
      <c r="Z5" s="89">
        <f aca="true" t="shared" si="8" ref="Z5:Z24">IF(B5="F","",Y5)</f>
      </c>
      <c r="AA5" s="90">
        <f aca="true" t="shared" si="9" ref="AA5:AA24">IF(B5="F",Y5,"")</f>
      </c>
    </row>
    <row r="6" spans="1:27" ht="12.75">
      <c r="A6" s="120" t="s">
        <v>143</v>
      </c>
      <c r="B6" s="127" t="s">
        <v>131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02">
        <f t="shared" si="0"/>
      </c>
      <c r="S6" s="39">
        <f t="shared" si="1"/>
      </c>
      <c r="T6" s="73">
        <f t="shared" si="2"/>
      </c>
      <c r="U6" s="76">
        <f t="shared" si="3"/>
      </c>
      <c r="V6" s="85" t="str">
        <f t="shared" si="4"/>
        <v> </v>
      </c>
      <c r="W6" s="70" t="str">
        <f t="shared" si="5"/>
        <v> </v>
      </c>
      <c r="X6" s="79">
        <f t="shared" si="6"/>
      </c>
      <c r="Y6" s="82">
        <f t="shared" si="7"/>
      </c>
      <c r="Z6" s="89">
        <f t="shared" si="8"/>
      </c>
      <c r="AA6" s="90">
        <f t="shared" si="9"/>
      </c>
    </row>
    <row r="7" spans="1:27" ht="12.75">
      <c r="A7" s="120" t="s">
        <v>148</v>
      </c>
      <c r="B7" s="127" t="s">
        <v>131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02">
        <f t="shared" si="0"/>
      </c>
      <c r="S7" s="39">
        <f t="shared" si="1"/>
      </c>
      <c r="T7" s="73">
        <f t="shared" si="2"/>
      </c>
      <c r="U7" s="76">
        <f t="shared" si="3"/>
      </c>
      <c r="V7" s="85" t="str">
        <f t="shared" si="4"/>
        <v> </v>
      </c>
      <c r="W7" s="70" t="str">
        <f t="shared" si="5"/>
        <v> </v>
      </c>
      <c r="X7" s="79">
        <f t="shared" si="6"/>
      </c>
      <c r="Y7" s="82">
        <f t="shared" si="7"/>
      </c>
      <c r="Z7" s="89">
        <f t="shared" si="8"/>
      </c>
      <c r="AA7" s="90">
        <f t="shared" si="9"/>
      </c>
    </row>
    <row r="8" spans="1:27" ht="12.75">
      <c r="A8" s="118" t="s">
        <v>100</v>
      </c>
      <c r="B8" s="110" t="s">
        <v>131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"/>
      <c r="R8" s="102">
        <f t="shared" si="0"/>
      </c>
      <c r="S8" s="39">
        <f t="shared" si="1"/>
      </c>
      <c r="T8" s="73">
        <f t="shared" si="2"/>
      </c>
      <c r="U8" s="76">
        <f t="shared" si="3"/>
      </c>
      <c r="V8" s="85" t="str">
        <f t="shared" si="4"/>
        <v> </v>
      </c>
      <c r="W8" s="70" t="str">
        <f t="shared" si="5"/>
        <v> </v>
      </c>
      <c r="X8" s="79">
        <f t="shared" si="6"/>
      </c>
      <c r="Y8" s="82">
        <f t="shared" si="7"/>
      </c>
      <c r="Z8" s="89">
        <f t="shared" si="8"/>
      </c>
      <c r="AA8" s="90">
        <f t="shared" si="9"/>
      </c>
    </row>
    <row r="9" spans="1:27" ht="12.75">
      <c r="A9" s="118" t="s">
        <v>101</v>
      </c>
      <c r="B9" s="110" t="s">
        <v>131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  <c r="R9" s="102">
        <f t="shared" si="0"/>
      </c>
      <c r="S9" s="39">
        <f t="shared" si="1"/>
      </c>
      <c r="T9" s="73">
        <f t="shared" si="2"/>
      </c>
      <c r="U9" s="76">
        <f t="shared" si="3"/>
      </c>
      <c r="V9" s="85" t="str">
        <f t="shared" si="4"/>
        <v> </v>
      </c>
      <c r="W9" s="70" t="str">
        <f t="shared" si="5"/>
        <v> </v>
      </c>
      <c r="X9" s="79">
        <f t="shared" si="6"/>
      </c>
      <c r="Y9" s="82">
        <f t="shared" si="7"/>
      </c>
      <c r="Z9" s="89">
        <f t="shared" si="8"/>
      </c>
      <c r="AA9" s="90">
        <f t="shared" si="9"/>
      </c>
    </row>
    <row r="10" spans="1:27" ht="12.75">
      <c r="A10" s="118" t="s">
        <v>109</v>
      </c>
      <c r="B10" s="110" t="s">
        <v>131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"/>
      <c r="R10" s="102">
        <f t="shared" si="0"/>
      </c>
      <c r="S10" s="39">
        <f t="shared" si="1"/>
      </c>
      <c r="T10" s="73">
        <f t="shared" si="2"/>
      </c>
      <c r="U10" s="76">
        <f t="shared" si="3"/>
      </c>
      <c r="V10" s="85" t="str">
        <f t="shared" si="4"/>
        <v> </v>
      </c>
      <c r="W10" s="70" t="str">
        <f t="shared" si="5"/>
        <v> </v>
      </c>
      <c r="X10" s="79">
        <f t="shared" si="6"/>
      </c>
      <c r="Y10" s="82">
        <f t="shared" si="7"/>
      </c>
      <c r="Z10" s="89">
        <f t="shared" si="8"/>
      </c>
      <c r="AA10" s="90">
        <f t="shared" si="9"/>
      </c>
    </row>
    <row r="11" spans="1:27" ht="12.75">
      <c r="A11" s="118" t="s">
        <v>149</v>
      </c>
      <c r="B11" s="110" t="s">
        <v>131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  <c r="R11" s="102">
        <f t="shared" si="0"/>
      </c>
      <c r="S11" s="39">
        <f t="shared" si="1"/>
      </c>
      <c r="T11" s="73">
        <f t="shared" si="2"/>
      </c>
      <c r="U11" s="76">
        <f t="shared" si="3"/>
      </c>
      <c r="V11" s="85" t="str">
        <f t="shared" si="4"/>
        <v> </v>
      </c>
      <c r="W11" s="70" t="str">
        <f t="shared" si="5"/>
        <v> </v>
      </c>
      <c r="X11" s="79">
        <f t="shared" si="6"/>
      </c>
      <c r="Y11" s="82">
        <f t="shared" si="7"/>
      </c>
      <c r="Z11" s="89">
        <f t="shared" si="8"/>
      </c>
      <c r="AA11" s="90">
        <f t="shared" si="9"/>
      </c>
    </row>
    <row r="12" spans="1:27" ht="12.75">
      <c r="A12" s="118" t="s">
        <v>147</v>
      </c>
      <c r="B12" s="110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  <c r="R12" s="102">
        <f t="shared" si="0"/>
      </c>
      <c r="S12" s="39">
        <f t="shared" si="1"/>
      </c>
      <c r="T12" s="73">
        <f t="shared" si="2"/>
      </c>
      <c r="U12" s="76">
        <f t="shared" si="3"/>
      </c>
      <c r="V12" s="85" t="str">
        <f t="shared" si="4"/>
        <v> </v>
      </c>
      <c r="W12" s="70" t="str">
        <f t="shared" si="5"/>
        <v> </v>
      </c>
      <c r="X12" s="79">
        <f t="shared" si="6"/>
      </c>
      <c r="Y12" s="82">
        <f t="shared" si="7"/>
      </c>
      <c r="Z12" s="89">
        <f t="shared" si="8"/>
      </c>
      <c r="AA12" s="90">
        <f t="shared" si="9"/>
      </c>
    </row>
    <row r="13" spans="1:27" ht="12.75">
      <c r="A13" s="118" t="s">
        <v>146</v>
      </c>
      <c r="B13" s="110" t="s">
        <v>35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  <c r="R13" s="102">
        <f t="shared" si="0"/>
      </c>
      <c r="S13" s="39">
        <f t="shared" si="1"/>
      </c>
      <c r="T13" s="73">
        <f t="shared" si="2"/>
      </c>
      <c r="U13" s="76">
        <f t="shared" si="3"/>
      </c>
      <c r="V13" s="85" t="str">
        <f t="shared" si="4"/>
        <v> </v>
      </c>
      <c r="W13" s="70" t="str">
        <f t="shared" si="5"/>
        <v> </v>
      </c>
      <c r="X13" s="79">
        <f t="shared" si="6"/>
      </c>
      <c r="Y13" s="82">
        <f t="shared" si="7"/>
      </c>
      <c r="Z13" s="89">
        <f t="shared" si="8"/>
      </c>
      <c r="AA13" s="90">
        <f t="shared" si="9"/>
      </c>
    </row>
    <row r="14" spans="1:27" ht="12.75">
      <c r="A14" s="118" t="s">
        <v>102</v>
      </c>
      <c r="B14" s="110" t="s">
        <v>131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"/>
      <c r="R14" s="102">
        <f t="shared" si="0"/>
      </c>
      <c r="S14" s="39">
        <f t="shared" si="1"/>
      </c>
      <c r="T14" s="73">
        <f t="shared" si="2"/>
      </c>
      <c r="U14" s="76">
        <f t="shared" si="3"/>
      </c>
      <c r="V14" s="85" t="str">
        <f t="shared" si="4"/>
        <v> </v>
      </c>
      <c r="W14" s="70" t="str">
        <f t="shared" si="5"/>
        <v> </v>
      </c>
      <c r="X14" s="79">
        <f t="shared" si="6"/>
      </c>
      <c r="Y14" s="82">
        <f t="shared" si="7"/>
      </c>
      <c r="Z14" s="89">
        <f t="shared" si="8"/>
      </c>
      <c r="AA14" s="90">
        <f t="shared" si="9"/>
      </c>
    </row>
    <row r="15" spans="1:27" ht="12.75">
      <c r="A15" s="118" t="s">
        <v>103</v>
      </c>
      <c r="B15" s="110" t="s">
        <v>131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"/>
      <c r="R15" s="102">
        <f t="shared" si="0"/>
      </c>
      <c r="S15" s="39">
        <f t="shared" si="1"/>
      </c>
      <c r="T15" s="73">
        <f t="shared" si="2"/>
      </c>
      <c r="U15" s="76">
        <f t="shared" si="3"/>
      </c>
      <c r="V15" s="85" t="str">
        <f t="shared" si="4"/>
        <v> </v>
      </c>
      <c r="W15" s="70" t="str">
        <f t="shared" si="5"/>
        <v> </v>
      </c>
      <c r="X15" s="79">
        <f t="shared" si="6"/>
      </c>
      <c r="Y15" s="82">
        <f t="shared" si="7"/>
      </c>
      <c r="Z15" s="89">
        <f t="shared" si="8"/>
      </c>
      <c r="AA15" s="90">
        <f t="shared" si="9"/>
      </c>
    </row>
    <row r="16" spans="1:27" ht="12.75">
      <c r="A16" s="118" t="s">
        <v>159</v>
      </c>
      <c r="B16" s="110" t="s">
        <v>131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"/>
      <c r="R16" s="102">
        <f t="shared" si="0"/>
      </c>
      <c r="S16" s="39">
        <f t="shared" si="1"/>
      </c>
      <c r="T16" s="73">
        <f t="shared" si="2"/>
      </c>
      <c r="U16" s="76">
        <f t="shared" si="3"/>
      </c>
      <c r="V16" s="85" t="str">
        <f t="shared" si="4"/>
        <v> </v>
      </c>
      <c r="W16" s="70" t="str">
        <f t="shared" si="5"/>
        <v> </v>
      </c>
      <c r="X16" s="79">
        <f t="shared" si="6"/>
      </c>
      <c r="Y16" s="82">
        <f t="shared" si="7"/>
      </c>
      <c r="Z16" s="89">
        <f t="shared" si="8"/>
      </c>
      <c r="AA16" s="90">
        <f t="shared" si="9"/>
      </c>
    </row>
    <row r="17" spans="1:27" ht="12.75">
      <c r="A17" s="118" t="s">
        <v>104</v>
      </c>
      <c r="B17" s="110" t="s">
        <v>131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"/>
      <c r="R17" s="102">
        <f t="shared" si="0"/>
      </c>
      <c r="S17" s="39">
        <f t="shared" si="1"/>
      </c>
      <c r="T17" s="73">
        <f t="shared" si="2"/>
      </c>
      <c r="U17" s="76">
        <f t="shared" si="3"/>
      </c>
      <c r="V17" s="85" t="str">
        <f t="shared" si="4"/>
        <v> </v>
      </c>
      <c r="W17" s="70" t="str">
        <f t="shared" si="5"/>
        <v> </v>
      </c>
      <c r="X17" s="79">
        <f t="shared" si="6"/>
      </c>
      <c r="Y17" s="82">
        <f t="shared" si="7"/>
      </c>
      <c r="Z17" s="89">
        <f t="shared" si="8"/>
      </c>
      <c r="AA17" s="90">
        <f t="shared" si="9"/>
      </c>
    </row>
    <row r="18" spans="1:27" ht="12.75">
      <c r="A18" s="111" t="s">
        <v>105</v>
      </c>
      <c r="B18" s="110" t="s">
        <v>131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02">
        <f t="shared" si="0"/>
      </c>
      <c r="S18" s="39">
        <f t="shared" si="1"/>
      </c>
      <c r="T18" s="73">
        <f t="shared" si="2"/>
      </c>
      <c r="U18" s="76">
        <f t="shared" si="3"/>
      </c>
      <c r="V18" s="85" t="str">
        <f t="shared" si="4"/>
        <v> </v>
      </c>
      <c r="W18" s="70" t="str">
        <f t="shared" si="5"/>
        <v> </v>
      </c>
      <c r="X18" s="79">
        <f t="shared" si="6"/>
      </c>
      <c r="Y18" s="82">
        <f t="shared" si="7"/>
      </c>
      <c r="Z18" s="89">
        <f t="shared" si="8"/>
      </c>
      <c r="AA18" s="90">
        <f t="shared" si="9"/>
      </c>
    </row>
    <row r="19" spans="1:27" ht="12.75">
      <c r="A19" s="111" t="s">
        <v>145</v>
      </c>
      <c r="B19" s="110" t="s">
        <v>131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02">
        <f t="shared" si="0"/>
      </c>
      <c r="S19" s="39">
        <f t="shared" si="1"/>
      </c>
      <c r="T19" s="73">
        <f t="shared" si="2"/>
      </c>
      <c r="U19" s="76">
        <f t="shared" si="3"/>
      </c>
      <c r="V19" s="85" t="str">
        <f t="shared" si="4"/>
        <v> </v>
      </c>
      <c r="W19" s="70" t="str">
        <f t="shared" si="5"/>
        <v> </v>
      </c>
      <c r="X19" s="79">
        <f t="shared" si="6"/>
      </c>
      <c r="Y19" s="82">
        <f t="shared" si="7"/>
      </c>
      <c r="Z19" s="89">
        <f t="shared" si="8"/>
      </c>
      <c r="AA19" s="90">
        <f t="shared" si="9"/>
      </c>
    </row>
    <row r="20" spans="1:27" ht="12.75">
      <c r="A20" s="111" t="s">
        <v>106</v>
      </c>
      <c r="B20" s="110" t="s">
        <v>131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02">
        <f t="shared" si="0"/>
      </c>
      <c r="S20" s="39">
        <f t="shared" si="1"/>
      </c>
      <c r="T20" s="73">
        <f t="shared" si="2"/>
      </c>
      <c r="U20" s="76">
        <f t="shared" si="3"/>
      </c>
      <c r="V20" s="85" t="str">
        <f t="shared" si="4"/>
        <v> </v>
      </c>
      <c r="W20" s="70" t="str">
        <f t="shared" si="5"/>
        <v> </v>
      </c>
      <c r="X20" s="79">
        <f t="shared" si="6"/>
      </c>
      <c r="Y20" s="82">
        <f t="shared" si="7"/>
      </c>
      <c r="Z20" s="89">
        <f t="shared" si="8"/>
      </c>
      <c r="AA20" s="90">
        <f t="shared" si="9"/>
      </c>
    </row>
    <row r="21" spans="1:27" ht="12.75">
      <c r="A21" s="118" t="s">
        <v>107</v>
      </c>
      <c r="B21" s="110" t="s">
        <v>131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02">
        <f t="shared" si="0"/>
      </c>
      <c r="S21" s="39">
        <f t="shared" si="1"/>
      </c>
      <c r="T21" s="73">
        <f t="shared" si="2"/>
      </c>
      <c r="U21" s="76">
        <f t="shared" si="3"/>
      </c>
      <c r="V21" s="85" t="str">
        <f t="shared" si="4"/>
        <v> </v>
      </c>
      <c r="W21" s="70" t="str">
        <f t="shared" si="5"/>
        <v> </v>
      </c>
      <c r="X21" s="79">
        <f t="shared" si="6"/>
      </c>
      <c r="Y21" s="82">
        <f t="shared" si="7"/>
      </c>
      <c r="Z21" s="89">
        <f t="shared" si="8"/>
      </c>
      <c r="AA21" s="90">
        <f t="shared" si="9"/>
      </c>
    </row>
    <row r="22" spans="1:27" ht="13.5" thickBot="1">
      <c r="A22" s="118" t="s">
        <v>144</v>
      </c>
      <c r="B22" s="110" t="s">
        <v>131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02">
        <f t="shared" si="0"/>
      </c>
      <c r="S22" s="39">
        <f t="shared" si="1"/>
      </c>
      <c r="T22" s="73">
        <f t="shared" si="2"/>
      </c>
      <c r="U22" s="76">
        <f t="shared" si="3"/>
      </c>
      <c r="V22" s="85" t="str">
        <f t="shared" si="4"/>
        <v> </v>
      </c>
      <c r="W22" s="70" t="str">
        <f t="shared" si="5"/>
        <v> </v>
      </c>
      <c r="X22" s="79">
        <f t="shared" si="6"/>
      </c>
      <c r="Y22" s="82">
        <f t="shared" si="7"/>
      </c>
      <c r="Z22" s="89">
        <f t="shared" si="8"/>
      </c>
      <c r="AA22" s="90">
        <f t="shared" si="9"/>
      </c>
    </row>
    <row r="23" spans="1:27" ht="12.75" hidden="1">
      <c r="A23" s="118"/>
      <c r="B23" s="11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02">
        <f aca="true" t="shared" si="10" ref="R23:R43">IF((COUNT(C23:P23))&lt;1,"",(AVERAGE(C23:P23)))</f>
      </c>
      <c r="S23" s="39">
        <f aca="true" t="shared" si="11" ref="S23:S43">IF((COUNT(C23:P23,C76:P76))&lt;1,"",(AVERAGE(C23:P23,C76:P76)))</f>
      </c>
      <c r="T23" s="73">
        <f aca="true" t="shared" si="12" ref="T23:T43">IF((COUNT(C23:P23))&lt;1,"",IF(B23="F"," ",MAX(C23:P23)))</f>
      </c>
      <c r="U23" s="76">
        <f aca="true" t="shared" si="13" ref="U23:U43">IF((COUNT(C23:P23))&lt;1,"",IF(B23="F",MAX(C23:P23)," "))</f>
      </c>
      <c r="V23" s="85" t="str">
        <f aca="true" t="shared" si="14" ref="V23:V43">IF(B23="F"," ",IF(COUNTA(C23:P23)&gt;=8,R23," "))</f>
        <v> </v>
      </c>
      <c r="W23" s="70" t="str">
        <f aca="true" t="shared" si="15" ref="W23:W43">IF(B23="F",IF(COUNTA(C23:P23)&gt;=8,R23," ")," ")</f>
        <v> </v>
      </c>
      <c r="X23" s="79">
        <f aca="true" t="shared" si="16" ref="X23:X43">IF((COUNT(C23:P23))&lt;1,"",(COUNT(C23:P23)))</f>
      </c>
      <c r="Y23" s="82">
        <f t="shared" si="7"/>
      </c>
      <c r="Z23" s="89">
        <f t="shared" si="8"/>
      </c>
      <c r="AA23" s="90">
        <f t="shared" si="9"/>
      </c>
    </row>
    <row r="24" spans="1:27" ht="12.75" hidden="1">
      <c r="A24" s="121"/>
      <c r="B24" s="1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02">
        <f t="shared" si="10"/>
      </c>
      <c r="S24" s="39">
        <f t="shared" si="11"/>
      </c>
      <c r="T24" s="73">
        <f t="shared" si="12"/>
      </c>
      <c r="U24" s="76">
        <f t="shared" si="13"/>
      </c>
      <c r="V24" s="85" t="str">
        <f t="shared" si="14"/>
        <v> </v>
      </c>
      <c r="W24" s="70" t="str">
        <f t="shared" si="15"/>
        <v> </v>
      </c>
      <c r="X24" s="79">
        <f t="shared" si="16"/>
      </c>
      <c r="Y24" s="82">
        <f t="shared" si="7"/>
      </c>
      <c r="Z24" s="89">
        <f t="shared" si="8"/>
      </c>
      <c r="AA24" s="90">
        <f t="shared" si="9"/>
      </c>
    </row>
    <row r="25" spans="1:27" ht="12.75" hidden="1">
      <c r="A25" s="17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02">
        <f t="shared" si="10"/>
      </c>
      <c r="S25" s="39">
        <f t="shared" si="11"/>
      </c>
      <c r="T25" s="73">
        <f t="shared" si="12"/>
      </c>
      <c r="U25" s="76">
        <f t="shared" si="13"/>
      </c>
      <c r="V25" s="85" t="str">
        <f t="shared" si="14"/>
        <v> </v>
      </c>
      <c r="W25" s="70" t="str">
        <f t="shared" si="15"/>
        <v> </v>
      </c>
      <c r="X25" s="79">
        <f t="shared" si="16"/>
      </c>
      <c r="Y25" s="82">
        <f t="shared" si="7"/>
      </c>
      <c r="Z25" s="89">
        <f>IF((COUNT(D25:Q25,D78:Q78))&lt;8,"",(AVERAGE(D25:Q25,D78:Q78)))</f>
      </c>
      <c r="AA25" s="90">
        <f>IF((COUNT(E25:R25,E78:R78))&lt;8,"",(AVERAGE(E25:R25,E78:R78)))</f>
      </c>
    </row>
    <row r="26" spans="1:27" ht="12.75" hidden="1">
      <c r="A26" s="17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02">
        <f t="shared" si="10"/>
      </c>
      <c r="S26" s="39">
        <f t="shared" si="11"/>
      </c>
      <c r="T26" s="73">
        <f t="shared" si="12"/>
      </c>
      <c r="U26" s="76">
        <f t="shared" si="13"/>
      </c>
      <c r="V26" s="85" t="str">
        <f t="shared" si="14"/>
        <v> </v>
      </c>
      <c r="W26" s="70" t="str">
        <f t="shared" si="15"/>
        <v> </v>
      </c>
      <c r="X26" s="79">
        <f t="shared" si="16"/>
      </c>
      <c r="Y26" s="82">
        <f aca="true" t="shared" si="17" ref="Y26:AA41">IF((COUNT(C26:P26,C79:P79))&lt;8,"",(AVERAGE(C26:P26,C79:P79)))</f>
      </c>
      <c r="Z26" s="82">
        <f t="shared" si="17"/>
      </c>
      <c r="AA26" s="82">
        <f t="shared" si="17"/>
      </c>
    </row>
    <row r="27" spans="1:27" ht="12.75" hidden="1">
      <c r="A27" s="1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02">
        <f t="shared" si="10"/>
      </c>
      <c r="S27" s="39">
        <f t="shared" si="11"/>
      </c>
      <c r="T27" s="73">
        <f t="shared" si="12"/>
      </c>
      <c r="U27" s="76">
        <f t="shared" si="13"/>
      </c>
      <c r="V27" s="85" t="str">
        <f t="shared" si="14"/>
        <v> </v>
      </c>
      <c r="W27" s="70" t="str">
        <f t="shared" si="15"/>
        <v> </v>
      </c>
      <c r="X27" s="79">
        <f t="shared" si="16"/>
      </c>
      <c r="Y27" s="82">
        <f t="shared" si="17"/>
      </c>
      <c r="Z27" s="82">
        <f t="shared" si="17"/>
      </c>
      <c r="AA27" s="82">
        <f t="shared" si="17"/>
      </c>
    </row>
    <row r="28" spans="1:27" ht="12.75" hidden="1">
      <c r="A28" s="17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02">
        <f t="shared" si="10"/>
      </c>
      <c r="S28" s="39">
        <f t="shared" si="11"/>
      </c>
      <c r="T28" s="73">
        <f t="shared" si="12"/>
      </c>
      <c r="U28" s="76">
        <f t="shared" si="13"/>
      </c>
      <c r="V28" s="85" t="str">
        <f t="shared" si="14"/>
        <v> </v>
      </c>
      <c r="W28" s="70" t="str">
        <f t="shared" si="15"/>
        <v> </v>
      </c>
      <c r="X28" s="79">
        <f t="shared" si="16"/>
      </c>
      <c r="Y28" s="82">
        <f t="shared" si="17"/>
      </c>
      <c r="Z28" s="82">
        <f t="shared" si="17"/>
      </c>
      <c r="AA28" s="82">
        <f t="shared" si="17"/>
      </c>
    </row>
    <row r="29" spans="1:27" ht="12.75" hidden="1">
      <c r="A29" s="1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02">
        <f t="shared" si="10"/>
      </c>
      <c r="S29" s="39">
        <f t="shared" si="11"/>
      </c>
      <c r="T29" s="73">
        <f t="shared" si="12"/>
      </c>
      <c r="U29" s="76">
        <f t="shared" si="13"/>
      </c>
      <c r="V29" s="85" t="str">
        <f t="shared" si="14"/>
        <v> </v>
      </c>
      <c r="W29" s="70" t="str">
        <f t="shared" si="15"/>
        <v> </v>
      </c>
      <c r="X29" s="79">
        <f t="shared" si="16"/>
      </c>
      <c r="Y29" s="82">
        <f t="shared" si="17"/>
      </c>
      <c r="Z29" s="82">
        <f t="shared" si="17"/>
      </c>
      <c r="AA29" s="82">
        <f t="shared" si="17"/>
      </c>
    </row>
    <row r="30" spans="1:27" ht="12.75" hidden="1">
      <c r="A30" s="1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02">
        <f t="shared" si="10"/>
      </c>
      <c r="S30" s="39">
        <f t="shared" si="11"/>
      </c>
      <c r="T30" s="73">
        <f t="shared" si="12"/>
      </c>
      <c r="U30" s="76">
        <f t="shared" si="13"/>
      </c>
      <c r="V30" s="85" t="str">
        <f t="shared" si="14"/>
        <v> </v>
      </c>
      <c r="W30" s="70" t="str">
        <f t="shared" si="15"/>
        <v> </v>
      </c>
      <c r="X30" s="79">
        <f t="shared" si="16"/>
      </c>
      <c r="Y30" s="82">
        <f t="shared" si="17"/>
      </c>
      <c r="Z30" s="82">
        <f t="shared" si="17"/>
      </c>
      <c r="AA30" s="82">
        <f t="shared" si="17"/>
      </c>
    </row>
    <row r="31" spans="1:27" ht="12.75" hidden="1">
      <c r="A31" s="1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02">
        <f t="shared" si="10"/>
      </c>
      <c r="S31" s="39">
        <f t="shared" si="11"/>
      </c>
      <c r="T31" s="73">
        <f t="shared" si="12"/>
      </c>
      <c r="U31" s="76">
        <f t="shared" si="13"/>
      </c>
      <c r="V31" s="85" t="str">
        <f t="shared" si="14"/>
        <v> </v>
      </c>
      <c r="W31" s="70" t="str">
        <f t="shared" si="15"/>
        <v> </v>
      </c>
      <c r="X31" s="79">
        <f t="shared" si="16"/>
      </c>
      <c r="Y31" s="82">
        <f t="shared" si="17"/>
      </c>
      <c r="Z31" s="82">
        <f t="shared" si="17"/>
      </c>
      <c r="AA31" s="82">
        <f t="shared" si="17"/>
      </c>
    </row>
    <row r="32" spans="1:27" ht="12.75" hidden="1">
      <c r="A32" s="17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02">
        <f t="shared" si="10"/>
      </c>
      <c r="S32" s="39">
        <f t="shared" si="11"/>
      </c>
      <c r="T32" s="73">
        <f t="shared" si="12"/>
      </c>
      <c r="U32" s="76">
        <f t="shared" si="13"/>
      </c>
      <c r="V32" s="85" t="str">
        <f t="shared" si="14"/>
        <v> </v>
      </c>
      <c r="W32" s="70" t="str">
        <f t="shared" si="15"/>
        <v> </v>
      </c>
      <c r="X32" s="79">
        <f t="shared" si="16"/>
      </c>
      <c r="Y32" s="82">
        <f t="shared" si="17"/>
      </c>
      <c r="Z32" s="82">
        <f t="shared" si="17"/>
      </c>
      <c r="AA32" s="82">
        <f t="shared" si="17"/>
      </c>
    </row>
    <row r="33" spans="1:27" ht="12.75" hidden="1">
      <c r="A33" s="17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02">
        <f t="shared" si="10"/>
      </c>
      <c r="S33" s="39">
        <f t="shared" si="11"/>
      </c>
      <c r="T33" s="73">
        <f t="shared" si="12"/>
      </c>
      <c r="U33" s="76">
        <f t="shared" si="13"/>
      </c>
      <c r="V33" s="85" t="str">
        <f t="shared" si="14"/>
        <v> </v>
      </c>
      <c r="W33" s="70" t="str">
        <f t="shared" si="15"/>
        <v> </v>
      </c>
      <c r="X33" s="79">
        <f t="shared" si="16"/>
      </c>
      <c r="Y33" s="82">
        <f t="shared" si="17"/>
      </c>
      <c r="Z33" s="82">
        <f t="shared" si="17"/>
      </c>
      <c r="AA33" s="82">
        <f t="shared" si="17"/>
      </c>
    </row>
    <row r="34" spans="1:27" ht="12.75" hidden="1">
      <c r="A34" s="17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02">
        <f t="shared" si="10"/>
      </c>
      <c r="S34" s="39">
        <f t="shared" si="11"/>
      </c>
      <c r="T34" s="73">
        <f t="shared" si="12"/>
      </c>
      <c r="U34" s="76">
        <f t="shared" si="13"/>
      </c>
      <c r="V34" s="85" t="str">
        <f t="shared" si="14"/>
        <v> </v>
      </c>
      <c r="W34" s="70" t="str">
        <f t="shared" si="15"/>
        <v> </v>
      </c>
      <c r="X34" s="79">
        <f t="shared" si="16"/>
      </c>
      <c r="Y34" s="82">
        <f t="shared" si="17"/>
      </c>
      <c r="Z34" s="82">
        <f t="shared" si="17"/>
      </c>
      <c r="AA34" s="82">
        <f t="shared" si="17"/>
      </c>
    </row>
    <row r="35" spans="1:27" ht="12.75" hidden="1">
      <c r="A35" s="1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02">
        <f t="shared" si="10"/>
      </c>
      <c r="S35" s="39">
        <f t="shared" si="11"/>
      </c>
      <c r="T35" s="73">
        <f t="shared" si="12"/>
      </c>
      <c r="U35" s="76">
        <f t="shared" si="13"/>
      </c>
      <c r="V35" s="85" t="str">
        <f t="shared" si="14"/>
        <v> </v>
      </c>
      <c r="W35" s="70" t="str">
        <f t="shared" si="15"/>
        <v> </v>
      </c>
      <c r="X35" s="79">
        <f t="shared" si="16"/>
      </c>
      <c r="Y35" s="82">
        <f t="shared" si="17"/>
      </c>
      <c r="Z35" s="82">
        <f t="shared" si="17"/>
      </c>
      <c r="AA35" s="82">
        <f t="shared" si="17"/>
      </c>
    </row>
    <row r="36" spans="1:27" ht="12.75" hidden="1">
      <c r="A36" s="17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02">
        <f t="shared" si="10"/>
      </c>
      <c r="S36" s="39">
        <f t="shared" si="11"/>
      </c>
      <c r="T36" s="73">
        <f t="shared" si="12"/>
      </c>
      <c r="U36" s="76">
        <f t="shared" si="13"/>
      </c>
      <c r="V36" s="85" t="str">
        <f t="shared" si="14"/>
        <v> </v>
      </c>
      <c r="W36" s="70" t="str">
        <f t="shared" si="15"/>
        <v> </v>
      </c>
      <c r="X36" s="79">
        <f t="shared" si="16"/>
      </c>
      <c r="Y36" s="82">
        <f t="shared" si="17"/>
      </c>
      <c r="Z36" s="82">
        <f t="shared" si="17"/>
      </c>
      <c r="AA36" s="82">
        <f t="shared" si="17"/>
      </c>
    </row>
    <row r="37" spans="1:27" ht="12.75" hidden="1">
      <c r="A37" s="17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02">
        <f t="shared" si="10"/>
      </c>
      <c r="S37" s="39">
        <f t="shared" si="11"/>
      </c>
      <c r="T37" s="73">
        <f t="shared" si="12"/>
      </c>
      <c r="U37" s="76">
        <f t="shared" si="13"/>
      </c>
      <c r="V37" s="85" t="str">
        <f t="shared" si="14"/>
        <v> </v>
      </c>
      <c r="W37" s="70" t="str">
        <f t="shared" si="15"/>
        <v> </v>
      </c>
      <c r="X37" s="79">
        <f t="shared" si="16"/>
      </c>
      <c r="Y37" s="82">
        <f t="shared" si="17"/>
      </c>
      <c r="Z37" s="82">
        <f t="shared" si="17"/>
      </c>
      <c r="AA37" s="82">
        <f t="shared" si="17"/>
      </c>
    </row>
    <row r="38" spans="1:27" ht="12.75" hidden="1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02">
        <f t="shared" si="10"/>
      </c>
      <c r="S38" s="39">
        <f t="shared" si="11"/>
      </c>
      <c r="T38" s="73">
        <f t="shared" si="12"/>
      </c>
      <c r="U38" s="76">
        <f t="shared" si="13"/>
      </c>
      <c r="V38" s="85" t="str">
        <f t="shared" si="14"/>
        <v> </v>
      </c>
      <c r="W38" s="70" t="str">
        <f t="shared" si="15"/>
        <v> </v>
      </c>
      <c r="X38" s="79">
        <f t="shared" si="16"/>
      </c>
      <c r="Y38" s="82">
        <f t="shared" si="17"/>
      </c>
      <c r="Z38" s="82">
        <f t="shared" si="17"/>
      </c>
      <c r="AA38" s="82">
        <f t="shared" si="17"/>
      </c>
    </row>
    <row r="39" spans="1:27" ht="12.75" hidden="1">
      <c r="A39" s="17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02">
        <f t="shared" si="10"/>
      </c>
      <c r="S39" s="39">
        <f t="shared" si="11"/>
      </c>
      <c r="T39" s="73">
        <f t="shared" si="12"/>
      </c>
      <c r="U39" s="76">
        <f t="shared" si="13"/>
      </c>
      <c r="V39" s="85" t="str">
        <f t="shared" si="14"/>
        <v> </v>
      </c>
      <c r="W39" s="70" t="str">
        <f t="shared" si="15"/>
        <v> </v>
      </c>
      <c r="X39" s="79">
        <f t="shared" si="16"/>
      </c>
      <c r="Y39" s="82">
        <f t="shared" si="17"/>
      </c>
      <c r="Z39" s="82">
        <f t="shared" si="17"/>
      </c>
      <c r="AA39" s="82">
        <f t="shared" si="17"/>
      </c>
    </row>
    <row r="40" spans="1:27" ht="12.75" hidden="1">
      <c r="A40" s="17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02">
        <f t="shared" si="10"/>
      </c>
      <c r="S40" s="39">
        <f t="shared" si="11"/>
      </c>
      <c r="T40" s="73">
        <f t="shared" si="12"/>
      </c>
      <c r="U40" s="76">
        <f t="shared" si="13"/>
      </c>
      <c r="V40" s="85" t="str">
        <f t="shared" si="14"/>
        <v> </v>
      </c>
      <c r="W40" s="70" t="str">
        <f t="shared" si="15"/>
        <v> </v>
      </c>
      <c r="X40" s="79">
        <f t="shared" si="16"/>
      </c>
      <c r="Y40" s="82">
        <f t="shared" si="17"/>
      </c>
      <c r="Z40" s="82">
        <f t="shared" si="17"/>
      </c>
      <c r="AA40" s="82">
        <f t="shared" si="17"/>
      </c>
    </row>
    <row r="41" spans="1:27" ht="12.75" hidden="1">
      <c r="A41" s="17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02">
        <f t="shared" si="10"/>
      </c>
      <c r="S41" s="39">
        <f t="shared" si="11"/>
      </c>
      <c r="T41" s="73">
        <f t="shared" si="12"/>
      </c>
      <c r="U41" s="76">
        <f t="shared" si="13"/>
      </c>
      <c r="V41" s="85" t="str">
        <f t="shared" si="14"/>
        <v> </v>
      </c>
      <c r="W41" s="70" t="str">
        <f t="shared" si="15"/>
        <v> </v>
      </c>
      <c r="X41" s="79">
        <f t="shared" si="16"/>
      </c>
      <c r="Y41" s="82">
        <f t="shared" si="17"/>
      </c>
      <c r="Z41" s="82">
        <f t="shared" si="17"/>
      </c>
      <c r="AA41" s="82">
        <f t="shared" si="17"/>
      </c>
    </row>
    <row r="42" spans="1:27" ht="12.75" hidden="1">
      <c r="A42" s="17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02">
        <f t="shared" si="10"/>
      </c>
      <c r="S42" s="39">
        <f t="shared" si="11"/>
      </c>
      <c r="T42" s="73">
        <f t="shared" si="12"/>
      </c>
      <c r="U42" s="76">
        <f t="shared" si="13"/>
      </c>
      <c r="V42" s="85" t="str">
        <f t="shared" si="14"/>
        <v> </v>
      </c>
      <c r="W42" s="70" t="str">
        <f t="shared" si="15"/>
        <v> </v>
      </c>
      <c r="X42" s="79">
        <f t="shared" si="16"/>
      </c>
      <c r="Y42" s="82">
        <f aca="true" t="shared" si="18" ref="Y42:AA43">IF((COUNT(C42:P42,C95:P95))&lt;8,"",(AVERAGE(C42:P42,C95:P95)))</f>
      </c>
      <c r="Z42" s="82">
        <f t="shared" si="18"/>
      </c>
      <c r="AA42" s="82">
        <f t="shared" si="18"/>
      </c>
    </row>
    <row r="43" spans="1:27" ht="13.5" hidden="1" thickBot="1">
      <c r="A43" s="17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03">
        <f t="shared" si="10"/>
      </c>
      <c r="S43" s="39">
        <f t="shared" si="11"/>
      </c>
      <c r="T43" s="74">
        <f t="shared" si="12"/>
      </c>
      <c r="U43" s="77">
        <f t="shared" si="13"/>
      </c>
      <c r="V43" s="86" t="str">
        <f t="shared" si="14"/>
        <v> </v>
      </c>
      <c r="W43" s="71" t="str">
        <f t="shared" si="15"/>
        <v> </v>
      </c>
      <c r="X43" s="80">
        <f t="shared" si="16"/>
      </c>
      <c r="Y43" s="83">
        <f t="shared" si="18"/>
      </c>
      <c r="Z43" s="83">
        <f t="shared" si="18"/>
      </c>
      <c r="AA43" s="83">
        <f t="shared" si="18"/>
      </c>
    </row>
    <row r="44" spans="1:27" ht="13.5" thickBot="1">
      <c r="A44" s="1"/>
      <c r="B44" s="5"/>
      <c r="C44" s="7">
        <f aca="true" t="shared" si="19" ref="C44:M44">IF(SUM(C4:C43)=0,"",SUM(C4:C43))</f>
      </c>
      <c r="D44" s="7">
        <f t="shared" si="19"/>
      </c>
      <c r="E44" s="7">
        <f t="shared" si="19"/>
      </c>
      <c r="F44" s="7">
        <f t="shared" si="19"/>
      </c>
      <c r="G44" s="7">
        <f t="shared" si="19"/>
      </c>
      <c r="H44" s="7">
        <f t="shared" si="19"/>
      </c>
      <c r="I44" s="7">
        <f t="shared" si="19"/>
      </c>
      <c r="J44" s="7">
        <f t="shared" si="19"/>
      </c>
      <c r="K44" s="7">
        <f t="shared" si="19"/>
      </c>
      <c r="L44" s="7">
        <f t="shared" si="19"/>
      </c>
      <c r="M44" s="7">
        <f t="shared" si="19"/>
      </c>
      <c r="N44" s="7">
        <f>IF(SUM(N4:N43)=0,"",SUM(N4:N43))</f>
      </c>
      <c r="O44" s="7">
        <f>IF(SUM(O4:O43)=0,"",SUM(O4:O43))</f>
      </c>
      <c r="P44" s="7">
        <f>IF(SUM(P4:P43)=0,"",SUM(P4:P43))</f>
      </c>
      <c r="Q44" s="1"/>
      <c r="R44" s="20">
        <f>IF((COUNT(C44:P44))&lt;1,"",(AVERAGE(C44:P44)))</f>
      </c>
      <c r="S44" s="20">
        <f>IF((COUNT(C44:P44,C97:P97))&lt;1,"",IF(COUNT(C97:P97)&lt;1,AVERAGE(C44:P44),IF(COUNT(C44:P44)&lt;1,AVERAGE(C97:P97),AVERAGE(C44:P44,C97:P97))))</f>
      </c>
      <c r="T44" s="22">
        <f>IF(SUM(T4:T43)&lt;1,"",MAX(T4:T43))</f>
      </c>
      <c r="U44" s="22">
        <f>IF(SUM(U4:U43)&lt;1,"",MAX(U4:U43))</f>
      </c>
      <c r="V44" s="20">
        <f>IF(SUM(V4:V43)&lt;1,"",(MAX(V4:V43)))</f>
      </c>
      <c r="W44" s="20">
        <f>IF(SUM(W4:W43)&lt;1,"",(MAX(W4:W43)))</f>
      </c>
      <c r="X44" s="79">
        <f>IF((COUNT(C44:P44))&lt;1,"",+COUNT(C44:P44))</f>
      </c>
      <c r="Y44" s="104">
        <f>IF(MAX(Y$4:Y$43)&lt;1,"",MAX(Y$4:Y$43))</f>
      </c>
      <c r="Z44" s="104">
        <f>IF(MAX(Z$4:Z$43)&lt;1,"",MAX(Z$4:Z$43))</f>
      </c>
      <c r="AA44" s="104">
        <f>IF(MAX(AA$4:AA$43)&lt;1,"",MAX(AA$4:AA$43))</f>
      </c>
    </row>
    <row r="45" spans="2:25" ht="12.75">
      <c r="B45" s="1"/>
      <c r="C45" s="5" t="s">
        <v>49</v>
      </c>
      <c r="D45" s="5" t="s">
        <v>18</v>
      </c>
      <c r="E45" s="5" t="s">
        <v>18</v>
      </c>
      <c r="F45" s="5" t="s">
        <v>18</v>
      </c>
      <c r="G45" s="5" t="s">
        <v>18</v>
      </c>
      <c r="H45" s="5" t="s">
        <v>18</v>
      </c>
      <c r="I45" s="5" t="s">
        <v>18</v>
      </c>
      <c r="J45" s="5" t="s">
        <v>18</v>
      </c>
      <c r="K45" s="5" t="s">
        <v>18</v>
      </c>
      <c r="L45" s="5" t="s">
        <v>18</v>
      </c>
      <c r="M45" s="5" t="s">
        <v>18</v>
      </c>
      <c r="N45" s="5" t="s">
        <v>18</v>
      </c>
      <c r="O45" s="5" t="s">
        <v>18</v>
      </c>
      <c r="P45" s="5" t="s">
        <v>18</v>
      </c>
      <c r="Q45" s="1"/>
      <c r="R45" s="1"/>
      <c r="S45" s="1"/>
      <c r="T45" s="1"/>
      <c r="U45" s="1"/>
      <c r="V45" s="250" t="s">
        <v>17</v>
      </c>
      <c r="W45" s="255"/>
      <c r="X45" s="1"/>
      <c r="Y45" s="1"/>
    </row>
    <row r="46" spans="1:25" ht="12.75">
      <c r="A46" s="1" t="s">
        <v>62</v>
      </c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23"/>
      <c r="O46" s="14"/>
      <c r="P46" s="14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25"/>
      <c r="K47" s="1"/>
      <c r="L47" s="1"/>
      <c r="M47" s="1"/>
      <c r="N47" s="1"/>
      <c r="O47" s="1"/>
      <c r="P47" s="1"/>
      <c r="Q47" s="1"/>
      <c r="R47" s="3" t="s">
        <v>13</v>
      </c>
      <c r="S47" s="4"/>
      <c r="T47" s="1"/>
      <c r="U47" s="1"/>
      <c r="V47" s="1"/>
      <c r="W47" s="1"/>
      <c r="X47" s="1"/>
      <c r="Y47" s="1"/>
    </row>
    <row r="48" spans="1:25" ht="12.75">
      <c r="A48" s="1" t="s">
        <v>63</v>
      </c>
      <c r="B48" s="1"/>
      <c r="C48" s="108">
        <f>IF(ISNUMBER(C44),IF(ISNUMBER(C46),IF(C44&gt;C46,"Won",IF(C44=C46,"Draw","Lost")),"Error"),IF(ISNUMBER(C46),"Error",IF(C44="",IF(ISTEXT(C46),"Awarded Hme",""),"Awarded Awy")))</f>
      </c>
      <c r="D48" s="108">
        <f aca="true" t="shared" si="20" ref="D48:P48">IF(ISNUMBER(D44),IF(ISNUMBER(D46),IF(D44&gt;D46,"Won",IF(D44=D46,"Draw","Lost")),"Error"),IF(ISNUMBER(D46),"Error",IF(D44="",IF(ISTEXT(D46),"Awarded Hme",""),"Awarded Awy")))</f>
      </c>
      <c r="E48" s="108">
        <f t="shared" si="20"/>
      </c>
      <c r="F48" s="108">
        <f t="shared" si="20"/>
      </c>
      <c r="G48" s="108">
        <f t="shared" si="20"/>
      </c>
      <c r="H48" s="108">
        <f t="shared" si="20"/>
      </c>
      <c r="I48" s="108">
        <f t="shared" si="20"/>
      </c>
      <c r="J48" s="108">
        <f t="shared" si="20"/>
      </c>
      <c r="K48" s="108">
        <f t="shared" si="20"/>
      </c>
      <c r="L48" s="108">
        <f t="shared" si="20"/>
      </c>
      <c r="M48" s="108">
        <f t="shared" si="20"/>
      </c>
      <c r="N48" s="108">
        <f t="shared" si="20"/>
      </c>
      <c r="O48" s="108">
        <f t="shared" si="20"/>
      </c>
      <c r="P48" s="108">
        <f t="shared" si="20"/>
      </c>
      <c r="Q48" s="1"/>
      <c r="R48" s="1" t="s">
        <v>31</v>
      </c>
      <c r="S48" s="5">
        <f>COUNTIF(C48:P48,"Won")</f>
        <v>0</v>
      </c>
      <c r="T48" s="1" t="s">
        <v>7</v>
      </c>
      <c r="U48" s="5">
        <f>COUNTIF(C48:P48,"Draw")</f>
        <v>0</v>
      </c>
      <c r="V48" s="1" t="s">
        <v>9</v>
      </c>
      <c r="W48" s="5">
        <f>COUNTIF(C48:P48,"Lost")</f>
        <v>0</v>
      </c>
      <c r="X48" s="1"/>
      <c r="Y48" s="1"/>
    </row>
    <row r="49" spans="1:25" ht="12.75">
      <c r="A49" s="1" t="s">
        <v>64</v>
      </c>
      <c r="B49" s="1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64</v>
      </c>
      <c r="S49" s="5">
        <f>SUM(C49:P49)</f>
        <v>0</v>
      </c>
      <c r="T49" s="1"/>
      <c r="U49" s="5"/>
      <c r="V49" s="1"/>
      <c r="W49" s="5"/>
      <c r="X49" s="1"/>
      <c r="Y49" s="1"/>
    </row>
    <row r="50" spans="1:25" ht="12.75">
      <c r="A50" s="1" t="s">
        <v>4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52</v>
      </c>
      <c r="S50" s="5">
        <f>SUM(C50:P50)</f>
        <v>0</v>
      </c>
      <c r="T50" s="1" t="s">
        <v>8</v>
      </c>
      <c r="U50" s="5">
        <f>(COUNT(C46:P46)*6)-(S49+S50)</f>
        <v>0</v>
      </c>
      <c r="V50" s="1"/>
      <c r="W50" s="5"/>
      <c r="X50" s="1"/>
      <c r="Y50" s="1"/>
    </row>
    <row r="51" spans="1:25" ht="12.75">
      <c r="A51" s="1" t="s">
        <v>29</v>
      </c>
      <c r="B51" s="1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"/>
      <c r="R51" s="1" t="s">
        <v>24</v>
      </c>
      <c r="S51" s="5">
        <f>SUM(C51:P51)</f>
        <v>0</v>
      </c>
      <c r="T51" s="1"/>
      <c r="U51" s="5"/>
      <c r="V51" s="1"/>
      <c r="W51" s="5"/>
      <c r="X51" s="1"/>
      <c r="Y51" s="1"/>
    </row>
    <row r="52" spans="1:25" ht="12.75">
      <c r="A52" s="1" t="s">
        <v>30</v>
      </c>
      <c r="B52" s="1"/>
      <c r="C52" s="108">
        <f>IF(C48="","",IF(C48="Awarded Hme",12,IF(C48="Awarded Awy",0,IF(C48="Won",6,IF(C48="Draw",3,0))+C49+(C50/2)-C51)))</f>
      </c>
      <c r="D52" s="108">
        <f>IF(D48="","",IF(D48="Awarded Hme",12,IF(D48="Awarded Awy",0,IF(D48="Won",6,IF(D48="Draw",3,0))+D49+(D50/2)-D51)))</f>
      </c>
      <c r="E52" s="108">
        <f aca="true" t="shared" si="21" ref="E52:P52">IF(E48="","",IF(E48="Awarded Hme",12,IF(E48="Awarded Awy",0,IF(E48="Won",6,IF(E48="Draw",3,0))+E49+(E50/2)-E51)))</f>
      </c>
      <c r="F52" s="108">
        <f t="shared" si="21"/>
      </c>
      <c r="G52" s="108">
        <f t="shared" si="21"/>
      </c>
      <c r="H52" s="108">
        <f t="shared" si="21"/>
      </c>
      <c r="I52" s="108">
        <f t="shared" si="21"/>
      </c>
      <c r="J52" s="108">
        <f t="shared" si="21"/>
      </c>
      <c r="K52" s="108">
        <f t="shared" si="21"/>
      </c>
      <c r="L52" s="108">
        <f t="shared" si="21"/>
      </c>
      <c r="M52" s="108">
        <f t="shared" si="21"/>
      </c>
      <c r="N52" s="108">
        <f t="shared" si="21"/>
      </c>
      <c r="O52" s="108">
        <f t="shared" si="21"/>
      </c>
      <c r="P52" s="108">
        <f t="shared" si="21"/>
      </c>
      <c r="Q52" s="1"/>
      <c r="R52" s="1" t="s">
        <v>30</v>
      </c>
      <c r="S52" s="5">
        <f>SUM(C52:P52)</f>
        <v>0</v>
      </c>
      <c r="T52" s="1"/>
      <c r="U52" s="5"/>
      <c r="V52" s="1"/>
      <c r="W52" s="5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25">
      <c r="A54" s="256" t="str">
        <f ca="1">+RIGHT(CELL("filename",A1),LEN(CELL("filename",A1))-FIND("]",CELL("filename",A1)))&amp;" Away"</f>
        <v>Layabouts Away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94"/>
    </row>
    <row r="55" spans="1:25" ht="13.5" thickBot="1">
      <c r="A55" s="116" t="s">
        <v>110</v>
      </c>
      <c r="B55" s="117" t="s">
        <v>79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19"/>
      <c r="O55" s="119"/>
      <c r="P55" s="119"/>
      <c r="Q55" s="1"/>
      <c r="R55" s="8" t="s">
        <v>47</v>
      </c>
      <c r="S55" s="5"/>
      <c r="T55" s="253" t="s">
        <v>33</v>
      </c>
      <c r="U55" s="254"/>
      <c r="V55" s="253" t="s">
        <v>2</v>
      </c>
      <c r="W55" s="254"/>
      <c r="X55" s="8" t="s">
        <v>36</v>
      </c>
      <c r="Y55" s="16"/>
    </row>
    <row r="56" spans="1:25" ht="13.5" thickBot="1">
      <c r="A56" s="112" t="str">
        <f ca="1">+RIGHT(CELL("filename",A1),LEN(CELL("filename",A1))-FIND("]",CELL("filename",A1)))</f>
        <v>Layabouts</v>
      </c>
      <c r="B56" s="6" t="s">
        <v>10</v>
      </c>
      <c r="C56" s="7" t="s">
        <v>128</v>
      </c>
      <c r="D56" s="7" t="s">
        <v>119</v>
      </c>
      <c r="E56" s="7" t="s">
        <v>120</v>
      </c>
      <c r="F56" s="7" t="s">
        <v>150</v>
      </c>
      <c r="G56" s="7" t="s">
        <v>125</v>
      </c>
      <c r="H56" s="7" t="s">
        <v>151</v>
      </c>
      <c r="I56" s="7" t="s">
        <v>124</v>
      </c>
      <c r="J56" s="7" t="s">
        <v>127</v>
      </c>
      <c r="K56" s="7" t="s">
        <v>121</v>
      </c>
      <c r="L56" s="7" t="s">
        <v>123</v>
      </c>
      <c r="M56" s="131" t="s">
        <v>126</v>
      </c>
      <c r="N56" s="7"/>
      <c r="O56" s="7"/>
      <c r="P56" s="7"/>
      <c r="Q56" s="1"/>
      <c r="R56" s="12" t="s">
        <v>2</v>
      </c>
      <c r="S56" s="5"/>
      <c r="T56" s="9" t="s">
        <v>34</v>
      </c>
      <c r="U56" s="11" t="s">
        <v>51</v>
      </c>
      <c r="V56" s="9" t="s">
        <v>34</v>
      </c>
      <c r="W56" s="11" t="s">
        <v>51</v>
      </c>
      <c r="X56" s="12" t="s">
        <v>37</v>
      </c>
      <c r="Y56" s="16"/>
    </row>
    <row r="57" spans="1:25" ht="12.75">
      <c r="A57" s="118" t="s">
        <v>98</v>
      </c>
      <c r="B57" s="110" t="s">
        <v>131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4"/>
      <c r="O57" s="14"/>
      <c r="P57" s="100"/>
      <c r="Q57" s="99"/>
      <c r="R57" s="96">
        <f aca="true" t="shared" si="22" ref="R57:R75">IF((COUNT(C57:P57))&lt;1,"",(AVERAGE(C57:P57)))</f>
      </c>
      <c r="S57" s="18"/>
      <c r="T57" s="72">
        <f aca="true" t="shared" si="23" ref="T57:T75">IF((COUNT(C57:P57))&lt;1,"",IF(B57="F"," ",MAX(C57:P57)))</f>
      </c>
      <c r="U57" s="75">
        <f aca="true" t="shared" si="24" ref="U57:U75">IF((COUNT(C57:P57))&lt;1,"",IF(B57="F",MAX(C57:P57)," "))</f>
      </c>
      <c r="V57" s="87" t="str">
        <f aca="true" t="shared" si="25" ref="V57:V75">IF(B57="F"," ",IF(COUNTA(C57:P57)&gt;=8,R57," "))</f>
        <v> </v>
      </c>
      <c r="W57" s="88" t="str">
        <f aca="true" t="shared" si="26" ref="W57:W75">IF(B57="F",IF(COUNTA(C57:P57)&gt;=8,R57," ")," ")</f>
        <v> </v>
      </c>
      <c r="X57" s="78">
        <f aca="true" t="shared" si="27" ref="X57:X75">IF((COUNT(C57:P57))&lt;1,"",(COUNT(C57:P57)))</f>
      </c>
      <c r="Y57" s="19"/>
    </row>
    <row r="58" spans="1:25" ht="12.75">
      <c r="A58" s="118" t="s">
        <v>99</v>
      </c>
      <c r="B58" s="110" t="s">
        <v>131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"/>
      <c r="R58" s="97">
        <f t="shared" si="22"/>
      </c>
      <c r="S58" s="95"/>
      <c r="T58" s="73">
        <f t="shared" si="23"/>
      </c>
      <c r="U58" s="76">
        <f t="shared" si="24"/>
      </c>
      <c r="V58" s="89" t="str">
        <f t="shared" si="25"/>
        <v> </v>
      </c>
      <c r="W58" s="90" t="str">
        <f t="shared" si="26"/>
        <v> </v>
      </c>
      <c r="X58" s="79">
        <f t="shared" si="27"/>
      </c>
      <c r="Y58" s="16"/>
    </row>
    <row r="59" spans="1:25" ht="12.75">
      <c r="A59" s="118" t="s">
        <v>143</v>
      </c>
      <c r="B59" s="110" t="s">
        <v>131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"/>
      <c r="R59" s="97">
        <f t="shared" si="22"/>
      </c>
      <c r="S59" s="95"/>
      <c r="T59" s="73">
        <f t="shared" si="23"/>
      </c>
      <c r="U59" s="76">
        <f t="shared" si="24"/>
      </c>
      <c r="V59" s="89" t="str">
        <f t="shared" si="25"/>
        <v> </v>
      </c>
      <c r="W59" s="90" t="str">
        <f t="shared" si="26"/>
        <v> </v>
      </c>
      <c r="X59" s="79">
        <f t="shared" si="27"/>
      </c>
      <c r="Y59" s="16"/>
    </row>
    <row r="60" spans="1:25" ht="12.75">
      <c r="A60" s="118" t="s">
        <v>148</v>
      </c>
      <c r="B60" s="110" t="s">
        <v>131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22"/>
      </c>
      <c r="S60" s="95"/>
      <c r="T60" s="73">
        <f t="shared" si="23"/>
      </c>
      <c r="U60" s="76">
        <f t="shared" si="24"/>
      </c>
      <c r="V60" s="89" t="str">
        <f t="shared" si="25"/>
        <v> </v>
      </c>
      <c r="W60" s="90" t="str">
        <f t="shared" si="26"/>
        <v> </v>
      </c>
      <c r="X60" s="79">
        <f t="shared" si="27"/>
      </c>
      <c r="Y60" s="16"/>
    </row>
    <row r="61" spans="1:25" ht="12.75">
      <c r="A61" s="118" t="s">
        <v>100</v>
      </c>
      <c r="B61" s="110" t="s">
        <v>131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>
        <f t="shared" si="22"/>
      </c>
      <c r="S61" s="95"/>
      <c r="T61" s="73">
        <f t="shared" si="23"/>
      </c>
      <c r="U61" s="76">
        <f t="shared" si="24"/>
      </c>
      <c r="V61" s="89" t="str">
        <f t="shared" si="25"/>
        <v> </v>
      </c>
      <c r="W61" s="90" t="str">
        <f t="shared" si="26"/>
        <v> </v>
      </c>
      <c r="X61" s="79">
        <f t="shared" si="27"/>
      </c>
      <c r="Y61" s="16"/>
    </row>
    <row r="62" spans="1:25" ht="12.75">
      <c r="A62" s="118" t="s">
        <v>101</v>
      </c>
      <c r="B62" s="110" t="s">
        <v>131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97">
        <f t="shared" si="22"/>
      </c>
      <c r="S62" s="95"/>
      <c r="T62" s="73">
        <f t="shared" si="23"/>
      </c>
      <c r="U62" s="76">
        <f t="shared" si="24"/>
      </c>
      <c r="V62" s="89" t="str">
        <f t="shared" si="25"/>
        <v> </v>
      </c>
      <c r="W62" s="90" t="str">
        <f t="shared" si="26"/>
        <v> </v>
      </c>
      <c r="X62" s="79">
        <f t="shared" si="27"/>
      </c>
      <c r="Y62" s="16"/>
    </row>
    <row r="63" spans="1:25" ht="12.75">
      <c r="A63" s="118" t="s">
        <v>109</v>
      </c>
      <c r="B63" s="110" t="s">
        <v>131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22"/>
      </c>
      <c r="S63" s="95"/>
      <c r="T63" s="73">
        <f t="shared" si="23"/>
      </c>
      <c r="U63" s="76">
        <f t="shared" si="24"/>
      </c>
      <c r="V63" s="89" t="str">
        <f t="shared" si="25"/>
        <v> </v>
      </c>
      <c r="W63" s="90" t="str">
        <f t="shared" si="26"/>
        <v> </v>
      </c>
      <c r="X63" s="79">
        <f t="shared" si="27"/>
      </c>
      <c r="Y63" s="16"/>
    </row>
    <row r="64" spans="1:25" ht="12.75">
      <c r="A64" s="118" t="s">
        <v>149</v>
      </c>
      <c r="B64" s="110" t="s">
        <v>131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22"/>
      </c>
      <c r="S64" s="95"/>
      <c r="T64" s="73">
        <f t="shared" si="23"/>
      </c>
      <c r="U64" s="76">
        <f t="shared" si="24"/>
      </c>
      <c r="V64" s="89" t="str">
        <f t="shared" si="25"/>
        <v> </v>
      </c>
      <c r="W64" s="90" t="str">
        <f t="shared" si="26"/>
        <v> </v>
      </c>
      <c r="X64" s="79">
        <f t="shared" si="27"/>
      </c>
      <c r="Y64" s="16"/>
    </row>
    <row r="65" spans="1:25" ht="12.75">
      <c r="A65" s="118" t="s">
        <v>147</v>
      </c>
      <c r="B65" s="110" t="s">
        <v>35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97">
        <f t="shared" si="22"/>
      </c>
      <c r="S65" s="95"/>
      <c r="T65" s="73">
        <f t="shared" si="23"/>
      </c>
      <c r="U65" s="76">
        <f t="shared" si="24"/>
      </c>
      <c r="V65" s="89" t="str">
        <f t="shared" si="25"/>
        <v> </v>
      </c>
      <c r="W65" s="90" t="str">
        <f t="shared" si="26"/>
        <v> </v>
      </c>
      <c r="X65" s="79">
        <f t="shared" si="27"/>
      </c>
      <c r="Y65" s="16"/>
    </row>
    <row r="66" spans="1:25" ht="12.75">
      <c r="A66" s="118" t="s">
        <v>146</v>
      </c>
      <c r="B66" s="110" t="s">
        <v>35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97">
        <f t="shared" si="22"/>
      </c>
      <c r="S66" s="95"/>
      <c r="T66" s="73">
        <f t="shared" si="23"/>
      </c>
      <c r="U66" s="76">
        <f t="shared" si="24"/>
      </c>
      <c r="V66" s="89" t="str">
        <f t="shared" si="25"/>
        <v> </v>
      </c>
      <c r="W66" s="90" t="str">
        <f t="shared" si="26"/>
        <v> </v>
      </c>
      <c r="X66" s="79">
        <f t="shared" si="27"/>
      </c>
      <c r="Y66" s="16"/>
    </row>
    <row r="67" spans="1:25" ht="12.75">
      <c r="A67" s="118" t="s">
        <v>102</v>
      </c>
      <c r="B67" s="110" t="s">
        <v>131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97">
        <f t="shared" si="22"/>
      </c>
      <c r="S67" s="95"/>
      <c r="T67" s="73">
        <f t="shared" si="23"/>
      </c>
      <c r="U67" s="76">
        <f t="shared" si="24"/>
      </c>
      <c r="V67" s="89" t="str">
        <f t="shared" si="25"/>
        <v> </v>
      </c>
      <c r="W67" s="90" t="str">
        <f t="shared" si="26"/>
        <v> </v>
      </c>
      <c r="X67" s="79">
        <f t="shared" si="27"/>
      </c>
      <c r="Y67" s="16"/>
    </row>
    <row r="68" spans="1:25" ht="12.75">
      <c r="A68" s="118" t="s">
        <v>103</v>
      </c>
      <c r="B68" s="110" t="s">
        <v>131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97">
        <f t="shared" si="22"/>
      </c>
      <c r="S68" s="95"/>
      <c r="T68" s="73">
        <f t="shared" si="23"/>
      </c>
      <c r="U68" s="76">
        <f t="shared" si="24"/>
      </c>
      <c r="V68" s="89" t="str">
        <f t="shared" si="25"/>
        <v> </v>
      </c>
      <c r="W68" s="90" t="str">
        <f t="shared" si="26"/>
        <v> </v>
      </c>
      <c r="X68" s="79">
        <f t="shared" si="27"/>
      </c>
      <c r="Y68" s="16"/>
    </row>
    <row r="69" spans="1:25" ht="12.75">
      <c r="A69" s="111" t="s">
        <v>159</v>
      </c>
      <c r="B69" s="110" t="s">
        <v>131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97">
        <f t="shared" si="22"/>
      </c>
      <c r="S69" s="95"/>
      <c r="T69" s="73">
        <f t="shared" si="23"/>
      </c>
      <c r="U69" s="76">
        <f t="shared" si="24"/>
      </c>
      <c r="V69" s="89" t="str">
        <f t="shared" si="25"/>
        <v> </v>
      </c>
      <c r="W69" s="90" t="str">
        <f t="shared" si="26"/>
        <v> </v>
      </c>
      <c r="X69" s="79">
        <f t="shared" si="27"/>
      </c>
      <c r="Y69" s="16"/>
    </row>
    <row r="70" spans="1:25" ht="12.75">
      <c r="A70" s="118" t="s">
        <v>104</v>
      </c>
      <c r="B70" s="110" t="s">
        <v>131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97">
        <f t="shared" si="22"/>
      </c>
      <c r="S70" s="95"/>
      <c r="T70" s="73">
        <f t="shared" si="23"/>
      </c>
      <c r="U70" s="76">
        <f t="shared" si="24"/>
      </c>
      <c r="V70" s="89" t="str">
        <f t="shared" si="25"/>
        <v> </v>
      </c>
      <c r="W70" s="90" t="str">
        <f t="shared" si="26"/>
        <v> </v>
      </c>
      <c r="X70" s="79">
        <f t="shared" si="27"/>
      </c>
      <c r="Y70" s="16"/>
    </row>
    <row r="71" spans="1:25" ht="12.75">
      <c r="A71" s="118" t="s">
        <v>105</v>
      </c>
      <c r="B71" s="110" t="s">
        <v>131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"/>
      <c r="R71" s="97">
        <f t="shared" si="22"/>
      </c>
      <c r="S71" s="95"/>
      <c r="T71" s="73">
        <f t="shared" si="23"/>
      </c>
      <c r="U71" s="76">
        <f t="shared" si="24"/>
      </c>
      <c r="V71" s="89" t="str">
        <f t="shared" si="25"/>
        <v> </v>
      </c>
      <c r="W71" s="90" t="str">
        <f t="shared" si="26"/>
        <v> </v>
      </c>
      <c r="X71" s="79">
        <f t="shared" si="27"/>
      </c>
      <c r="Y71" s="16"/>
    </row>
    <row r="72" spans="1:25" ht="12.75">
      <c r="A72" s="118" t="s">
        <v>145</v>
      </c>
      <c r="B72" s="110" t="s">
        <v>131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22"/>
      </c>
      <c r="S72" s="95"/>
      <c r="T72" s="73">
        <f t="shared" si="23"/>
      </c>
      <c r="U72" s="76">
        <f t="shared" si="24"/>
      </c>
      <c r="V72" s="89" t="str">
        <f t="shared" si="25"/>
        <v> </v>
      </c>
      <c r="W72" s="90" t="str">
        <f t="shared" si="26"/>
        <v> </v>
      </c>
      <c r="X72" s="79">
        <f t="shared" si="27"/>
      </c>
      <c r="Y72" s="16"/>
    </row>
    <row r="73" spans="1:25" ht="12.75">
      <c r="A73" s="118" t="s">
        <v>106</v>
      </c>
      <c r="B73" s="110" t="s">
        <v>131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22"/>
      </c>
      <c r="S73" s="95"/>
      <c r="T73" s="73">
        <f t="shared" si="23"/>
      </c>
      <c r="U73" s="76">
        <f t="shared" si="24"/>
      </c>
      <c r="V73" s="89" t="str">
        <f t="shared" si="25"/>
        <v> </v>
      </c>
      <c r="W73" s="90" t="str">
        <f t="shared" si="26"/>
        <v> </v>
      </c>
      <c r="X73" s="79">
        <f t="shared" si="27"/>
      </c>
      <c r="Y73" s="16"/>
    </row>
    <row r="74" spans="1:25" ht="12.75">
      <c r="A74" s="118" t="s">
        <v>107</v>
      </c>
      <c r="B74" s="110" t="s">
        <v>131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97">
        <f t="shared" si="22"/>
      </c>
      <c r="S74" s="95"/>
      <c r="T74" s="73">
        <f t="shared" si="23"/>
      </c>
      <c r="U74" s="76">
        <f t="shared" si="24"/>
      </c>
      <c r="V74" s="89" t="str">
        <f t="shared" si="25"/>
        <v> </v>
      </c>
      <c r="W74" s="90" t="str">
        <f t="shared" si="26"/>
        <v> </v>
      </c>
      <c r="X74" s="79">
        <f t="shared" si="27"/>
      </c>
      <c r="Y74" s="16"/>
    </row>
    <row r="75" spans="1:25" ht="13.5" thickBot="1">
      <c r="A75" s="111" t="s">
        <v>144</v>
      </c>
      <c r="B75" s="110" t="s">
        <v>131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22"/>
      </c>
      <c r="S75" s="95"/>
      <c r="T75" s="73">
        <f t="shared" si="23"/>
      </c>
      <c r="U75" s="76">
        <f t="shared" si="24"/>
      </c>
      <c r="V75" s="89" t="str">
        <f t="shared" si="25"/>
        <v> </v>
      </c>
      <c r="W75" s="90" t="str">
        <f t="shared" si="26"/>
        <v> </v>
      </c>
      <c r="X75" s="79">
        <f t="shared" si="27"/>
      </c>
      <c r="Y75" s="16"/>
    </row>
    <row r="76" spans="1:25" ht="12.75" hidden="1">
      <c r="A76" s="111"/>
      <c r="B76" s="110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aca="true" t="shared" si="28" ref="R76:R96">IF((COUNT(C76:P76))&lt;1,"",(AVERAGE(C76:P76)))</f>
      </c>
      <c r="S76" s="95"/>
      <c r="T76" s="73">
        <f aca="true" t="shared" si="29" ref="T76:T96">IF((COUNT(C76:P76))&lt;1,"",IF(B76="F"," ",MAX(C76:P76)))</f>
      </c>
      <c r="U76" s="76">
        <f aca="true" t="shared" si="30" ref="U76:U96">IF((COUNT(C76:P76))&lt;1,"",IF(B76="F",MAX(C76:P76)," "))</f>
      </c>
      <c r="V76" s="89" t="str">
        <f aca="true" t="shared" si="31" ref="V76:V96">IF(B76="F"," ",IF(COUNTA(C76:P76)&gt;=8,R76," "))</f>
        <v> </v>
      </c>
      <c r="W76" s="90" t="str">
        <f aca="true" t="shared" si="32" ref="W76:W96">IF(B76="F",IF(COUNTA(C76:P76)&gt;=8,R76," ")," ")</f>
        <v> </v>
      </c>
      <c r="X76" s="79">
        <f aca="true" t="shared" si="33" ref="X76:X96">IF((COUNT(C76:P76))&lt;1,"",(COUNT(C76:P76)))</f>
      </c>
      <c r="Y76" s="16"/>
    </row>
    <row r="77" spans="1:25" ht="12.75" hidden="1">
      <c r="A77" s="17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28"/>
      </c>
      <c r="S77" s="95"/>
      <c r="T77" s="73">
        <f t="shared" si="29"/>
      </c>
      <c r="U77" s="76">
        <f t="shared" si="30"/>
      </c>
      <c r="V77" s="89" t="str">
        <f t="shared" si="31"/>
        <v> </v>
      </c>
      <c r="W77" s="90" t="str">
        <f t="shared" si="32"/>
        <v> </v>
      </c>
      <c r="X77" s="79">
        <f t="shared" si="33"/>
      </c>
      <c r="Y77" s="16"/>
    </row>
    <row r="78" spans="1:25" ht="12.75" hidden="1">
      <c r="A78" s="17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28"/>
      </c>
      <c r="S78" s="95"/>
      <c r="T78" s="73">
        <f t="shared" si="29"/>
      </c>
      <c r="U78" s="76">
        <f t="shared" si="30"/>
      </c>
      <c r="V78" s="89" t="str">
        <f t="shared" si="31"/>
        <v> </v>
      </c>
      <c r="W78" s="90" t="str">
        <f t="shared" si="32"/>
        <v> </v>
      </c>
      <c r="X78" s="79">
        <f t="shared" si="33"/>
      </c>
      <c r="Y78" s="16"/>
    </row>
    <row r="79" spans="1:25" ht="12.75" hidden="1">
      <c r="A79" s="17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28"/>
      </c>
      <c r="S79" s="95"/>
      <c r="T79" s="73">
        <f t="shared" si="29"/>
      </c>
      <c r="U79" s="76">
        <f t="shared" si="30"/>
      </c>
      <c r="V79" s="89" t="str">
        <f t="shared" si="31"/>
        <v> </v>
      </c>
      <c r="W79" s="90" t="str">
        <f t="shared" si="32"/>
        <v> </v>
      </c>
      <c r="X79" s="79">
        <f t="shared" si="33"/>
      </c>
      <c r="Y79" s="16"/>
    </row>
    <row r="80" spans="1:25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28"/>
      </c>
      <c r="S80" s="95"/>
      <c r="T80" s="73">
        <f t="shared" si="29"/>
      </c>
      <c r="U80" s="76">
        <f t="shared" si="30"/>
      </c>
      <c r="V80" s="89" t="str">
        <f t="shared" si="31"/>
        <v> </v>
      </c>
      <c r="W80" s="90" t="str">
        <f t="shared" si="32"/>
        <v> </v>
      </c>
      <c r="X80" s="79">
        <f t="shared" si="33"/>
      </c>
      <c r="Y80" s="16"/>
    </row>
    <row r="81" spans="1:25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28"/>
      </c>
      <c r="S81" s="95"/>
      <c r="T81" s="73">
        <f t="shared" si="29"/>
      </c>
      <c r="U81" s="76">
        <f t="shared" si="30"/>
      </c>
      <c r="V81" s="89" t="str">
        <f t="shared" si="31"/>
        <v> </v>
      </c>
      <c r="W81" s="90" t="str">
        <f t="shared" si="32"/>
        <v> </v>
      </c>
      <c r="X81" s="79">
        <f t="shared" si="33"/>
      </c>
      <c r="Y81" s="16"/>
    </row>
    <row r="82" spans="1:25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28"/>
      </c>
      <c r="S82" s="95"/>
      <c r="T82" s="73">
        <f t="shared" si="29"/>
      </c>
      <c r="U82" s="76">
        <f t="shared" si="30"/>
      </c>
      <c r="V82" s="89" t="str">
        <f t="shared" si="31"/>
        <v> </v>
      </c>
      <c r="W82" s="90" t="str">
        <f t="shared" si="32"/>
        <v> </v>
      </c>
      <c r="X82" s="79">
        <f t="shared" si="33"/>
      </c>
      <c r="Y82" s="16"/>
    </row>
    <row r="83" spans="1:25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28"/>
      </c>
      <c r="S83" s="95"/>
      <c r="T83" s="73">
        <f t="shared" si="29"/>
      </c>
      <c r="U83" s="76">
        <f t="shared" si="30"/>
      </c>
      <c r="V83" s="89" t="str">
        <f t="shared" si="31"/>
        <v> </v>
      </c>
      <c r="W83" s="90" t="str">
        <f t="shared" si="32"/>
        <v> </v>
      </c>
      <c r="X83" s="79">
        <f t="shared" si="33"/>
      </c>
      <c r="Y83" s="16"/>
    </row>
    <row r="84" spans="1:25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28"/>
      </c>
      <c r="S84" s="95"/>
      <c r="T84" s="73">
        <f t="shared" si="29"/>
      </c>
      <c r="U84" s="76">
        <f t="shared" si="30"/>
      </c>
      <c r="V84" s="89" t="str">
        <f t="shared" si="31"/>
        <v> </v>
      </c>
      <c r="W84" s="90" t="str">
        <f t="shared" si="32"/>
        <v> </v>
      </c>
      <c r="X84" s="79">
        <f t="shared" si="33"/>
      </c>
      <c r="Y84" s="16"/>
    </row>
    <row r="85" spans="1:25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28"/>
      </c>
      <c r="S85" s="95"/>
      <c r="T85" s="73">
        <f t="shared" si="29"/>
      </c>
      <c r="U85" s="76">
        <f t="shared" si="30"/>
      </c>
      <c r="V85" s="89" t="str">
        <f t="shared" si="31"/>
        <v> </v>
      </c>
      <c r="W85" s="90" t="str">
        <f t="shared" si="32"/>
        <v> </v>
      </c>
      <c r="X85" s="79">
        <f t="shared" si="33"/>
      </c>
      <c r="Y85" s="16"/>
    </row>
    <row r="86" spans="1:25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28"/>
      </c>
      <c r="S86" s="95"/>
      <c r="T86" s="73">
        <f t="shared" si="29"/>
      </c>
      <c r="U86" s="76">
        <f t="shared" si="30"/>
      </c>
      <c r="V86" s="89" t="str">
        <f t="shared" si="31"/>
        <v> </v>
      </c>
      <c r="W86" s="90" t="str">
        <f t="shared" si="32"/>
        <v> </v>
      </c>
      <c r="X86" s="79">
        <f t="shared" si="33"/>
      </c>
      <c r="Y86" s="16"/>
    </row>
    <row r="87" spans="1:25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28"/>
      </c>
      <c r="S87" s="95"/>
      <c r="T87" s="73">
        <f t="shared" si="29"/>
      </c>
      <c r="U87" s="76">
        <f t="shared" si="30"/>
      </c>
      <c r="V87" s="89" t="str">
        <f t="shared" si="31"/>
        <v> </v>
      </c>
      <c r="W87" s="90" t="str">
        <f t="shared" si="32"/>
        <v> </v>
      </c>
      <c r="X87" s="79">
        <f t="shared" si="33"/>
      </c>
      <c r="Y87" s="16"/>
    </row>
    <row r="88" spans="1:25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28"/>
      </c>
      <c r="S88" s="95"/>
      <c r="T88" s="73">
        <f t="shared" si="29"/>
      </c>
      <c r="U88" s="76">
        <f t="shared" si="30"/>
      </c>
      <c r="V88" s="89" t="str">
        <f t="shared" si="31"/>
        <v> </v>
      </c>
      <c r="W88" s="90" t="str">
        <f t="shared" si="32"/>
        <v> </v>
      </c>
      <c r="X88" s="79">
        <f t="shared" si="33"/>
      </c>
      <c r="Y88" s="16"/>
    </row>
    <row r="89" spans="1:25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28"/>
      </c>
      <c r="S89" s="95"/>
      <c r="T89" s="73">
        <f t="shared" si="29"/>
      </c>
      <c r="U89" s="76">
        <f t="shared" si="30"/>
      </c>
      <c r="V89" s="89" t="str">
        <f t="shared" si="31"/>
        <v> </v>
      </c>
      <c r="W89" s="90" t="str">
        <f t="shared" si="32"/>
        <v> </v>
      </c>
      <c r="X89" s="79">
        <f t="shared" si="33"/>
      </c>
      <c r="Y89" s="16"/>
    </row>
    <row r="90" spans="1:25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28"/>
      </c>
      <c r="S90" s="95"/>
      <c r="T90" s="73">
        <f t="shared" si="29"/>
      </c>
      <c r="U90" s="76">
        <f t="shared" si="30"/>
      </c>
      <c r="V90" s="89" t="str">
        <f t="shared" si="31"/>
        <v> </v>
      </c>
      <c r="W90" s="90" t="str">
        <f t="shared" si="32"/>
        <v> </v>
      </c>
      <c r="X90" s="79">
        <f t="shared" si="33"/>
      </c>
      <c r="Y90" s="16"/>
    </row>
    <row r="91" spans="1:25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28"/>
      </c>
      <c r="S91" s="95"/>
      <c r="T91" s="73">
        <f t="shared" si="29"/>
      </c>
      <c r="U91" s="76">
        <f t="shared" si="30"/>
      </c>
      <c r="V91" s="89" t="str">
        <f t="shared" si="31"/>
        <v> </v>
      </c>
      <c r="W91" s="90" t="str">
        <f t="shared" si="32"/>
        <v> </v>
      </c>
      <c r="X91" s="79">
        <f t="shared" si="33"/>
      </c>
      <c r="Y91" s="16"/>
    </row>
    <row r="92" spans="1:25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28"/>
      </c>
      <c r="S92" s="95"/>
      <c r="T92" s="73">
        <f t="shared" si="29"/>
      </c>
      <c r="U92" s="76">
        <f t="shared" si="30"/>
      </c>
      <c r="V92" s="89" t="str">
        <f t="shared" si="31"/>
        <v> </v>
      </c>
      <c r="W92" s="90" t="str">
        <f t="shared" si="32"/>
        <v> </v>
      </c>
      <c r="X92" s="79">
        <f t="shared" si="33"/>
      </c>
      <c r="Y92" s="16"/>
    </row>
    <row r="93" spans="1:25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28"/>
      </c>
      <c r="S93" s="95"/>
      <c r="T93" s="73">
        <f t="shared" si="29"/>
      </c>
      <c r="U93" s="76">
        <f t="shared" si="30"/>
      </c>
      <c r="V93" s="89" t="str">
        <f t="shared" si="31"/>
        <v> </v>
      </c>
      <c r="W93" s="90" t="str">
        <f t="shared" si="32"/>
        <v> </v>
      </c>
      <c r="X93" s="79">
        <f t="shared" si="33"/>
      </c>
      <c r="Y93" s="16"/>
    </row>
    <row r="94" spans="1:25" ht="12.75" hidden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7">
        <f t="shared" si="28"/>
      </c>
      <c r="S94" s="95"/>
      <c r="T94" s="73">
        <f t="shared" si="29"/>
      </c>
      <c r="U94" s="76">
        <f t="shared" si="30"/>
      </c>
      <c r="V94" s="89" t="str">
        <f t="shared" si="31"/>
        <v> </v>
      </c>
      <c r="W94" s="90" t="str">
        <f t="shared" si="32"/>
        <v> </v>
      </c>
      <c r="X94" s="79">
        <f t="shared" si="33"/>
      </c>
      <c r="Y94" s="16"/>
    </row>
    <row r="95" spans="1:25" ht="12.75" hidden="1">
      <c r="A95" s="17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97">
        <f t="shared" si="28"/>
      </c>
      <c r="S95" s="95"/>
      <c r="T95" s="73">
        <f t="shared" si="29"/>
      </c>
      <c r="U95" s="76">
        <f t="shared" si="30"/>
      </c>
      <c r="V95" s="89" t="str">
        <f t="shared" si="31"/>
        <v> </v>
      </c>
      <c r="W95" s="90" t="str">
        <f t="shared" si="32"/>
        <v> </v>
      </c>
      <c r="X95" s="79">
        <f t="shared" si="33"/>
      </c>
      <c r="Y95" s="16"/>
    </row>
    <row r="96" spans="1:25" ht="13.5" hidden="1" thickBot="1">
      <c r="A96" s="17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98">
        <f t="shared" si="28"/>
      </c>
      <c r="S96" s="95"/>
      <c r="T96" s="74">
        <f t="shared" si="29"/>
      </c>
      <c r="U96" s="77">
        <f t="shared" si="30"/>
      </c>
      <c r="V96" s="91" t="str">
        <f t="shared" si="31"/>
        <v> </v>
      </c>
      <c r="W96" s="92" t="str">
        <f t="shared" si="32"/>
        <v> </v>
      </c>
      <c r="X96" s="80">
        <f t="shared" si="33"/>
      </c>
      <c r="Y96" s="16"/>
    </row>
    <row r="97" spans="1:25" ht="13.5" thickBot="1">
      <c r="A97" s="1"/>
      <c r="B97" s="5"/>
      <c r="C97" s="7">
        <f aca="true" t="shared" si="34" ref="C97:P97">IF(SUM(C57:C96)=0,"",SUM(C57:C96))</f>
      </c>
      <c r="D97" s="7">
        <f t="shared" si="34"/>
      </c>
      <c r="E97" s="130">
        <f>IF(SUM(E57:E96)=0,"",SUM(E57:E96))</f>
      </c>
      <c r="F97" s="7">
        <f t="shared" si="34"/>
      </c>
      <c r="G97" s="7">
        <f t="shared" si="34"/>
      </c>
      <c r="H97" s="7">
        <f t="shared" si="34"/>
      </c>
      <c r="I97" s="7">
        <f t="shared" si="34"/>
      </c>
      <c r="J97" s="7">
        <f t="shared" si="34"/>
      </c>
      <c r="K97" s="7">
        <f>IF(SUM(K57:K96)=0,"",SUM(K57:K96))</f>
      </c>
      <c r="L97" s="7">
        <f t="shared" si="34"/>
      </c>
      <c r="M97" s="130">
        <f t="shared" si="34"/>
      </c>
      <c r="N97" s="7">
        <f t="shared" si="34"/>
      </c>
      <c r="O97" s="7">
        <f t="shared" si="34"/>
      </c>
      <c r="P97" s="7">
        <f t="shared" si="34"/>
      </c>
      <c r="Q97" s="1"/>
      <c r="R97" s="20">
        <f>IF((COUNT(C97:P97))&lt;1,"",(AVERAGE(C97:P97)))</f>
      </c>
      <c r="S97" s="21"/>
      <c r="T97" s="22">
        <f>IF(SUM(T57:T96)&lt;1,"",MAX(T57:T96))</f>
      </c>
      <c r="U97" s="22">
        <f>IF(SUM(U57:U96)&lt;1,"",MAX(U57:U96))</f>
      </c>
      <c r="V97" s="20">
        <f>IF(SUM(V57:V96)&lt;1,"",MAX(V57:V96))</f>
      </c>
      <c r="W97" s="20">
        <f>IF(SUM(W57:W96)&lt;1,"",MAX(W57:W96))</f>
      </c>
      <c r="X97" s="22">
        <f>IF((COUNT(C97:P97))&lt;1,"",+COUNT(C97:P97))</f>
      </c>
      <c r="Y97" s="16"/>
    </row>
    <row r="98" spans="2:25" ht="12.75">
      <c r="B98" s="1"/>
      <c r="C98" s="5" t="s">
        <v>18</v>
      </c>
      <c r="D98" s="5" t="s">
        <v>18</v>
      </c>
      <c r="E98" s="5" t="s">
        <v>18</v>
      </c>
      <c r="F98" s="5" t="s">
        <v>18</v>
      </c>
      <c r="G98" s="5" t="s">
        <v>18</v>
      </c>
      <c r="H98" s="5" t="s">
        <v>18</v>
      </c>
      <c r="I98" s="5" t="s">
        <v>18</v>
      </c>
      <c r="J98" s="5" t="s">
        <v>18</v>
      </c>
      <c r="K98" s="5" t="s">
        <v>18</v>
      </c>
      <c r="L98" s="5" t="s">
        <v>18</v>
      </c>
      <c r="M98" s="5" t="s">
        <v>18</v>
      </c>
      <c r="N98" s="5" t="s">
        <v>18</v>
      </c>
      <c r="O98" s="5" t="s">
        <v>18</v>
      </c>
      <c r="P98" s="5" t="s">
        <v>18</v>
      </c>
      <c r="Q98" s="1"/>
      <c r="R98" s="1"/>
      <c r="S98" s="1"/>
      <c r="T98" s="1"/>
      <c r="U98" s="1"/>
      <c r="V98" s="250" t="s">
        <v>17</v>
      </c>
      <c r="W98" s="255"/>
      <c r="X98" s="1"/>
      <c r="Y98" s="1"/>
    </row>
    <row r="99" spans="1:25" ht="12.75">
      <c r="A99" s="1" t="s">
        <v>62</v>
      </c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2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" t="s">
        <v>14</v>
      </c>
      <c r="S100" s="4"/>
      <c r="T100" s="1"/>
      <c r="U100" s="1"/>
      <c r="V100" s="1"/>
      <c r="W100" s="1"/>
      <c r="X100" s="1"/>
      <c r="Y100" s="1"/>
    </row>
    <row r="101" spans="1:25" ht="12.75">
      <c r="A101" s="1" t="s">
        <v>63</v>
      </c>
      <c r="B101" s="1"/>
      <c r="C101" s="108">
        <f aca="true" t="shared" si="35" ref="C101:N101">IF(ISNUMBER(C97),IF(ISNUMBER(C99),IF(C97&gt;C99,"Won",IF(C97=C99,"Draw","Lost")),"Error"),IF(ISNUMBER(C99),"Error",IF(C97="",IF(ISTEXT(C99),"Awarded Hme",""),"Awarded Awy")))</f>
      </c>
      <c r="D101" s="108">
        <f t="shared" si="35"/>
      </c>
      <c r="E101" s="108">
        <f t="shared" si="35"/>
      </c>
      <c r="F101" s="108">
        <f t="shared" si="35"/>
      </c>
      <c r="G101" s="108">
        <f t="shared" si="35"/>
      </c>
      <c r="H101" s="108">
        <f t="shared" si="35"/>
      </c>
      <c r="I101" s="108">
        <f t="shared" si="35"/>
      </c>
      <c r="J101" s="108">
        <f t="shared" si="35"/>
      </c>
      <c r="K101" s="108">
        <f t="shared" si="35"/>
      </c>
      <c r="L101" s="108">
        <f t="shared" si="35"/>
      </c>
      <c r="M101" s="108">
        <f t="shared" si="35"/>
      </c>
      <c r="N101" s="108">
        <f t="shared" si="35"/>
      </c>
      <c r="O101" s="108"/>
      <c r="P101" s="108"/>
      <c r="Q101" s="1"/>
      <c r="R101" s="1" t="s">
        <v>31</v>
      </c>
      <c r="S101" s="5">
        <f>COUNTIF(C101:P101,"Won")</f>
        <v>0</v>
      </c>
      <c r="T101" s="1" t="s">
        <v>7</v>
      </c>
      <c r="U101" s="5">
        <f>COUNTIF(C101:P101,"Draw")</f>
        <v>0</v>
      </c>
      <c r="V101" s="1" t="s">
        <v>9</v>
      </c>
      <c r="W101" s="5">
        <f>COUNTIF(C101:P101,"Lost")</f>
        <v>0</v>
      </c>
      <c r="X101" s="1"/>
      <c r="Y101" s="1"/>
    </row>
    <row r="102" spans="1:25" ht="12.75">
      <c r="A102" s="1" t="s">
        <v>64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64</v>
      </c>
      <c r="S102" s="5">
        <f>SUM(C102:P102)</f>
        <v>0</v>
      </c>
      <c r="T102" s="1"/>
      <c r="U102" s="5"/>
      <c r="V102" s="1"/>
      <c r="W102" s="5"/>
      <c r="X102" s="1"/>
      <c r="Y102" s="1"/>
    </row>
    <row r="103" spans="1:25" ht="12.75">
      <c r="A103" s="1" t="s">
        <v>4</v>
      </c>
      <c r="B103" s="1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"/>
      <c r="R103" s="1" t="s">
        <v>52</v>
      </c>
      <c r="S103" s="5">
        <f>SUM(C103:P103)</f>
        <v>0</v>
      </c>
      <c r="T103" s="1" t="s">
        <v>8</v>
      </c>
      <c r="U103" s="5">
        <f>(COUNT(C99:P99)*6)-(S102+S103)</f>
        <v>0</v>
      </c>
      <c r="V103" s="1"/>
      <c r="W103" s="5"/>
      <c r="X103" s="1"/>
      <c r="Y103" s="1"/>
    </row>
    <row r="104" spans="1:25" ht="12.75">
      <c r="A104" s="1" t="s">
        <v>29</v>
      </c>
      <c r="B104" s="1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"/>
      <c r="R104" s="1" t="s">
        <v>24</v>
      </c>
      <c r="S104" s="5">
        <f>SUM(C104:P104)</f>
        <v>0</v>
      </c>
      <c r="T104" s="1"/>
      <c r="U104" s="5"/>
      <c r="V104" s="1"/>
      <c r="W104" s="5"/>
      <c r="X104" s="1"/>
      <c r="Y104" s="1"/>
    </row>
    <row r="105" spans="1:25" ht="12.75">
      <c r="A105" s="1" t="s">
        <v>30</v>
      </c>
      <c r="B105" s="1"/>
      <c r="C105" s="108">
        <f aca="true" t="shared" si="36" ref="C105:P105">IF(C101="","",IF(C101="Awarded Hme",12,IF(C101="Awarded Awy",0,IF(C101="Won",6,IF(C101="Draw",3,0))+C102+(C103/2)-C104)))</f>
      </c>
      <c r="D105" s="108">
        <f t="shared" si="36"/>
      </c>
      <c r="E105" s="108">
        <f t="shared" si="36"/>
      </c>
      <c r="F105" s="108">
        <f t="shared" si="36"/>
      </c>
      <c r="G105" s="108">
        <f t="shared" si="36"/>
      </c>
      <c r="H105" s="108">
        <f t="shared" si="36"/>
      </c>
      <c r="I105" s="108">
        <f t="shared" si="36"/>
      </c>
      <c r="J105" s="108">
        <f t="shared" si="36"/>
      </c>
      <c r="K105" s="108">
        <f t="shared" si="36"/>
      </c>
      <c r="L105" s="108">
        <f t="shared" si="36"/>
      </c>
      <c r="M105" s="108">
        <f t="shared" si="36"/>
      </c>
      <c r="N105" s="108">
        <f t="shared" si="36"/>
      </c>
      <c r="O105" s="108">
        <f t="shared" si="36"/>
      </c>
      <c r="P105" s="108">
        <f t="shared" si="36"/>
      </c>
      <c r="Q105" s="1"/>
      <c r="R105" s="1" t="s">
        <v>30</v>
      </c>
      <c r="S105" s="5">
        <f>SUM(C105:P105)</f>
        <v>0</v>
      </c>
      <c r="T105" s="1"/>
      <c r="U105" s="5"/>
      <c r="V105" s="1"/>
      <c r="W105" s="5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25">
      <c r="A107" s="256" t="s">
        <v>1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"/>
    </row>
    <row r="108" spans="1:25" ht="13.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3" t="s">
        <v>15</v>
      </c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 t="s">
        <v>53</v>
      </c>
      <c r="R109" s="1"/>
      <c r="S109" s="1"/>
      <c r="T109" s="250" t="s">
        <v>33</v>
      </c>
      <c r="U109" s="258"/>
      <c r="V109" s="259" t="s">
        <v>16</v>
      </c>
      <c r="W109" s="258"/>
      <c r="X109" s="1"/>
      <c r="Y109" s="1"/>
    </row>
    <row r="110" spans="1:25" ht="13.5" thickBot="1">
      <c r="A110" s="1"/>
      <c r="B110" s="1"/>
      <c r="C110" s="1" t="s">
        <v>31</v>
      </c>
      <c r="D110" s="5">
        <f>S48+S101</f>
        <v>0</v>
      </c>
      <c r="E110" s="1" t="s">
        <v>19</v>
      </c>
      <c r="F110" s="5">
        <f>U48+U101</f>
        <v>0</v>
      </c>
      <c r="G110" s="1" t="s">
        <v>25</v>
      </c>
      <c r="H110" s="5">
        <f>W48+W101</f>
        <v>0</v>
      </c>
      <c r="I110" s="1"/>
      <c r="J110" s="1"/>
      <c r="K110" s="1"/>
      <c r="L110" s="1"/>
      <c r="M110" s="1"/>
      <c r="N110" s="1"/>
      <c r="O110" s="1"/>
      <c r="P110" s="1"/>
      <c r="Q110" s="1" t="s">
        <v>54</v>
      </c>
      <c r="R110" s="1"/>
      <c r="S110" s="1"/>
      <c r="T110" s="9" t="s">
        <v>34</v>
      </c>
      <c r="U110" s="11" t="s">
        <v>51</v>
      </c>
      <c r="V110" s="9" t="s">
        <v>34</v>
      </c>
      <c r="W110" s="11" t="s">
        <v>51</v>
      </c>
      <c r="X110" s="1"/>
      <c r="Y110" s="1"/>
    </row>
    <row r="111" spans="1:25" ht="13.5" thickBot="1">
      <c r="A111" s="1"/>
      <c r="B111" s="1"/>
      <c r="C111" s="1" t="s">
        <v>64</v>
      </c>
      <c r="D111" s="5">
        <f>S49+S102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55</v>
      </c>
      <c r="R111" s="1"/>
      <c r="S111" s="1"/>
      <c r="T111" s="22">
        <f>IF(ISNUMBER(T44),MAX(T44,T97),IF(ISNUMBER(T97),MAX(T44,T97),""))</f>
      </c>
      <c r="U111" s="22">
        <f>IF(ISNUMBER(U44),MAX(U44,U97),IF(ISNUMBER(U97),MAX(U44,U97),""))</f>
      </c>
      <c r="V111" s="20">
        <f>Z44</f>
      </c>
      <c r="W111" s="20">
        <f>AA44</f>
      </c>
      <c r="X111" s="1"/>
      <c r="Y111" s="1"/>
    </row>
    <row r="112" spans="1:25" ht="13.5" thickBot="1">
      <c r="A112" s="1"/>
      <c r="B112" s="1"/>
      <c r="C112" s="1" t="s">
        <v>4</v>
      </c>
      <c r="D112" s="5">
        <f>S50+S103</f>
        <v>0</v>
      </c>
      <c r="E112" s="1" t="s">
        <v>26</v>
      </c>
      <c r="F112" s="5">
        <f>U50+U103</f>
        <v>0</v>
      </c>
      <c r="G112" s="1"/>
      <c r="H112" s="5"/>
      <c r="I112" s="1"/>
      <c r="J112" s="1"/>
      <c r="K112" s="1"/>
      <c r="L112" s="1"/>
      <c r="M112" s="1"/>
      <c r="N112" s="1"/>
      <c r="O112" s="1"/>
      <c r="P112" s="1"/>
      <c r="Q112" s="1" t="s">
        <v>11</v>
      </c>
      <c r="R112" s="1"/>
      <c r="S112" s="1"/>
      <c r="T112" s="1"/>
      <c r="U112" s="1"/>
      <c r="V112" s="1"/>
      <c r="W112" s="1"/>
      <c r="X112" s="1"/>
      <c r="Y112" s="1"/>
    </row>
    <row r="113" spans="1:25" ht="13.5" thickBot="1">
      <c r="A113" s="1"/>
      <c r="B113" s="1"/>
      <c r="C113" s="1" t="s">
        <v>24</v>
      </c>
      <c r="D113" s="5">
        <f>S51+S104</f>
        <v>0</v>
      </c>
      <c r="E113" s="1"/>
      <c r="F113" s="5"/>
      <c r="G113" s="1"/>
      <c r="H113" s="5"/>
      <c r="I113" s="1"/>
      <c r="J113" s="1"/>
      <c r="K113" s="1"/>
      <c r="L113" s="1"/>
      <c r="M113" s="1"/>
      <c r="N113" s="1"/>
      <c r="O113" s="1"/>
      <c r="P113" s="1"/>
      <c r="Q113" s="1" t="s">
        <v>12</v>
      </c>
      <c r="R113" s="1"/>
      <c r="S113" s="1"/>
      <c r="T113" s="107" t="s">
        <v>58</v>
      </c>
      <c r="U113" s="105"/>
      <c r="V113" s="106"/>
      <c r="W113" s="104">
        <f>Y44</f>
      </c>
      <c r="X113" s="1"/>
      <c r="Y113" s="1"/>
    </row>
    <row r="114" spans="1:25" ht="12.75">
      <c r="A114" s="1"/>
      <c r="B114" s="1"/>
      <c r="C114" s="1" t="s">
        <v>30</v>
      </c>
      <c r="D114" s="5">
        <f>S52+S105</f>
        <v>0</v>
      </c>
      <c r="E114" s="1"/>
      <c r="F114" s="5"/>
      <c r="G114" s="1" t="s">
        <v>27</v>
      </c>
      <c r="H114" s="5" t="str">
        <f>IF(ISNUMBER(X44),IF(ISNUMBER(X97),(X44+X97),X44),IF(ISNUMBER(X97),X97,"None"))</f>
        <v>None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</sheetData>
  <sheetProtection/>
  <mergeCells count="12">
    <mergeCell ref="A1:X1"/>
    <mergeCell ref="R2:S2"/>
    <mergeCell ref="T2:U2"/>
    <mergeCell ref="V2:W2"/>
    <mergeCell ref="V45:W45"/>
    <mergeCell ref="A54:X54"/>
    <mergeCell ref="T55:U55"/>
    <mergeCell ref="V55:W55"/>
    <mergeCell ref="V98:W98"/>
    <mergeCell ref="A107:X107"/>
    <mergeCell ref="T109:U109"/>
    <mergeCell ref="V109:W109"/>
  </mergeCells>
  <conditionalFormatting sqref="B4:B43 B57:B96">
    <cfRule type="cellIs" priority="2" dxfId="367" operator="equal" stopIfTrue="1">
      <formula>"F"</formula>
    </cfRule>
    <cfRule type="cellIs" priority="3" dxfId="368" operator="equal" stopIfTrue="1">
      <formula>"M"</formula>
    </cfRule>
  </conditionalFormatting>
  <conditionalFormatting sqref="O101:P101 C48:P48">
    <cfRule type="cellIs" priority="4" dxfId="13" operator="equal" stopIfTrue="1">
      <formula>"Won"</formula>
    </cfRule>
  </conditionalFormatting>
  <conditionalFormatting sqref="C101:N101">
    <cfRule type="cellIs" priority="1" dxfId="13" operator="equal" stopIfTrue="1">
      <formula>"Won"</formula>
    </cfRule>
  </conditionalFormatting>
  <conditionalFormatting sqref="V4:V43">
    <cfRule type="expression" priority="5" dxfId="7" stopIfTrue="1">
      <formula>$V4=MAX($V$4:$V$43)</formula>
    </cfRule>
  </conditionalFormatting>
  <conditionalFormatting sqref="W4:W43">
    <cfRule type="expression" priority="6" dxfId="6" stopIfTrue="1">
      <formula>$W4=MAX($W$4:$W$43)</formula>
    </cfRule>
  </conditionalFormatting>
  <conditionalFormatting sqref="Y26:AA43 Y4:Y25">
    <cfRule type="expression" priority="7" dxfId="23" stopIfTrue="1">
      <formula>$Y4=MAX($Y$4:$Y$43)</formula>
    </cfRule>
  </conditionalFormatting>
  <conditionalFormatting sqref="C4:P43 R4:S43">
    <cfRule type="cellIs" priority="8" dxfId="12" operator="lessThan" stopIfTrue="1">
      <formula>1</formula>
    </cfRule>
    <cfRule type="expression" priority="9" dxfId="6" stopIfTrue="1">
      <formula>IF($B4="F",(C4=MAX(C$4:C$43)))</formula>
    </cfRule>
    <cfRule type="expression" priority="10" dxfId="9" stopIfTrue="1">
      <formula>IF(OR($B4="M",$B4=""),(C4=MAX(C$4:C$43)))</formula>
    </cfRule>
  </conditionalFormatting>
  <conditionalFormatting sqref="Z4:Z25">
    <cfRule type="expression" priority="11" dxfId="10" stopIfTrue="1">
      <formula>$Z4=MAX($Z$4:$Z$43)</formula>
    </cfRule>
  </conditionalFormatting>
  <conditionalFormatting sqref="AA4:AA25">
    <cfRule type="expression" priority="12" dxfId="11" stopIfTrue="1">
      <formula>$AA4=MAX($AA$4:$AA$43)</formula>
    </cfRule>
  </conditionalFormatting>
  <conditionalFormatting sqref="V57:V96">
    <cfRule type="expression" priority="13" dxfId="7" stopIfTrue="1">
      <formula>$V57=MAX($V$57:$V$96)</formula>
    </cfRule>
  </conditionalFormatting>
  <conditionalFormatting sqref="W57:W96">
    <cfRule type="expression" priority="14" dxfId="6" stopIfTrue="1">
      <formula>$W57=MAX($W$57:$W$96)</formula>
    </cfRule>
  </conditionalFormatting>
  <conditionalFormatting sqref="C57:P96 R57:R96">
    <cfRule type="cellIs" priority="15" dxfId="12" operator="lessThan" stopIfTrue="1">
      <formula>1</formula>
    </cfRule>
    <cfRule type="expression" priority="16" dxfId="6" stopIfTrue="1">
      <formula>IF($B57="F",(C57=MAX(C$57:C$96)))</formula>
    </cfRule>
    <cfRule type="expression" priority="17" dxfId="9" stopIfTrue="1">
      <formula>IF(OR($B57="M",$B57=""),(C57=MAX(C$57:C$96)))</formula>
    </cfRule>
  </conditionalFormatting>
  <conditionalFormatting sqref="T4:T43 T57:T96">
    <cfRule type="expression" priority="18" dxfId="15" stopIfTrue="1">
      <formula>$T4=MAX($T$4:$T$43,$T$57:$T$96)</formula>
    </cfRule>
  </conditionalFormatting>
  <conditionalFormatting sqref="U4:U43 U57:U96">
    <cfRule type="expression" priority="19" dxfId="11" stopIfTrue="1">
      <formula>$U4=MAX($U$4:$U$43,$U$57:$U$96)</formula>
    </cfRule>
  </conditionalFormatting>
  <conditionalFormatting sqref="A4:A43">
    <cfRule type="expression" priority="20" dxfId="0" stopIfTrue="1">
      <formula>(OR($T4=MAX($T$4:$T$43,$T$57:$T$96),$U4=MAX($U$4:$U$43,$U$57:$U$96)))</formula>
    </cfRule>
    <cfRule type="expression" priority="21" dxfId="0" stopIfTrue="1">
      <formula>(OR($V4=MAX($V$57:$V$96),$W4=MAX($W$57:$W$96)))</formula>
    </cfRule>
    <cfRule type="expression" priority="22" dxfId="0" stopIfTrue="1">
      <formula>($Y4=MAX($Y$4:$Y$43))</formula>
    </cfRule>
  </conditionalFormatting>
  <conditionalFormatting sqref="A57:A96">
    <cfRule type="expression" priority="23" dxfId="0" stopIfTrue="1">
      <formula>(OR($T57=MAX($T$4:$T$43,$T$57:$T$96),$U57=MAX($U$4:$U$43,$U$57:$U$96)))</formula>
    </cfRule>
    <cfRule type="expression" priority="24" dxfId="0" stopIfTrue="1">
      <formula>(OR($V57=MAX($V$57:$V$96),$W57=MAX($W$57:$W$96)))</formula>
    </cfRule>
    <cfRule type="expression" priority="25" dxfId="0" stopIfTrue="1">
      <formula>(#REF!=MAX($Y$4:$Y$43))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51" r:id="rId1"/>
  <headerFooter alignWithMargins="0">
    <oddHeader>&amp;L&amp;"Verdana,Bold"&amp;12Division 1&amp;C&amp;"Verdana,Bold"&amp;12Evesham District Skittles League&amp;R&amp;"Verdana,Bold"&amp;12 2019 - 2020 Season</oddHeader>
  </headerFooter>
  <rowBreaks count="1" manualBreakCount="1">
    <brk id="114" max="255" man="1"/>
  </rowBreaks>
  <colBreaks count="1" manualBreakCount="1">
    <brk id="24" max="65535" man="1"/>
  </colBreaks>
  <ignoredErrors>
    <ignoredError sqref="A97:A105 A44:A53 B43:B54 C51:C54 D105 F51:F54 C105 C97:C98 E51:E54 D96:D98 D100 E105 C43 C48 Q23:X49 I105 D51:D54 E96 E100 F105 D43 F96 F100 H105 E45 E48 G105 G96 B97:B105 H96 H100 F43 F48 H51:H54 I96 I100 G51:G54 G43 G48 I43:P43 H43 H48 J105 J100 J96 J98 I48:M48 I51:P54 H98 I98 K105:P105 K96:P96 B56 F98 H45 E43 I45:P45 N44:P44 N47:P47 K100:P100 K98:P98 O48:P48 Q51:X56 Q50:T50 V50:X50 F45 G45 E98 G98 C45 N104:P104 D45 Q76:X105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G119"/>
  <sheetViews>
    <sheetView zoomScale="75" zoomScaleNormal="75" workbookViewId="0" topLeftCell="A1">
      <selection activeCell="K46" sqref="K46"/>
    </sheetView>
  </sheetViews>
  <sheetFormatPr defaultColWidth="11.00390625" defaultRowHeight="12.75"/>
  <cols>
    <col min="1" max="1" width="20.25390625" style="0" customWidth="1"/>
    <col min="2" max="2" width="3.875" style="0" customWidth="1"/>
    <col min="3" max="11" width="11.75390625" style="0" customWidth="1"/>
    <col min="12" max="16" width="11.75390625" style="0" hidden="1" customWidth="1"/>
    <col min="17" max="17" width="2.125" style="0" customWidth="1"/>
    <col min="18" max="25" width="8.00390625" style="0" customWidth="1"/>
    <col min="26" max="27" width="11.00390625" style="0" customWidth="1"/>
  </cols>
  <sheetData>
    <row r="1" spans="1:33" ht="18" thickBot="1">
      <c r="A1" s="244" t="str">
        <f ca="1">+RIGHT(CELL("filename",A1),LEN(CELL("filename",A1))-FIND("]",CELL("filename",A1)))&amp;" Home"</f>
        <v>Nomads Home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165"/>
      <c r="Z1" s="165"/>
      <c r="AA1" s="165"/>
      <c r="AB1" s="1"/>
      <c r="AC1" s="1"/>
      <c r="AD1" s="1"/>
      <c r="AE1" s="1"/>
      <c r="AF1" s="1"/>
      <c r="AG1" s="1"/>
    </row>
    <row r="2" spans="1:33" ht="13.5" thickBot="1">
      <c r="A2" s="167" t="s">
        <v>110</v>
      </c>
      <c r="B2" s="161" t="s">
        <v>79</v>
      </c>
      <c r="C2" s="206">
        <v>45279</v>
      </c>
      <c r="D2" s="206">
        <v>45204</v>
      </c>
      <c r="E2" s="206">
        <v>45225</v>
      </c>
      <c r="F2" s="206">
        <v>45246</v>
      </c>
      <c r="G2" s="206">
        <v>45260</v>
      </c>
      <c r="H2" s="206">
        <v>45309</v>
      </c>
      <c r="I2" s="206">
        <v>45330</v>
      </c>
      <c r="J2" s="206">
        <v>45344</v>
      </c>
      <c r="K2" s="206">
        <v>45386</v>
      </c>
      <c r="L2" s="131"/>
      <c r="M2" s="131"/>
      <c r="N2" s="164"/>
      <c r="O2" s="164"/>
      <c r="P2" s="164"/>
      <c r="Q2" s="1"/>
      <c r="R2" s="246" t="s">
        <v>2</v>
      </c>
      <c r="S2" s="246"/>
      <c r="T2" s="246" t="s">
        <v>33</v>
      </c>
      <c r="U2" s="246"/>
      <c r="V2" s="246" t="s">
        <v>2</v>
      </c>
      <c r="W2" s="246"/>
      <c r="X2" s="7" t="s">
        <v>36</v>
      </c>
      <c r="Y2" s="7" t="s">
        <v>169</v>
      </c>
      <c r="Z2" s="7" t="s">
        <v>169</v>
      </c>
      <c r="AA2" s="7" t="s">
        <v>169</v>
      </c>
      <c r="AB2" s="1"/>
      <c r="AC2" s="1"/>
      <c r="AD2" s="1"/>
      <c r="AE2" s="1"/>
      <c r="AF2" s="1"/>
      <c r="AG2" s="1"/>
    </row>
    <row r="3" spans="1:33" ht="13.5" thickBot="1">
      <c r="A3" s="162" t="str">
        <f ca="1">+RIGHT(CELL("filename",A1),LEN(CELL("filename",A1))-FIND("]",CELL("filename",A1)))</f>
        <v>Nomads</v>
      </c>
      <c r="B3" s="7" t="s">
        <v>10</v>
      </c>
      <c r="C3" s="207" t="s">
        <v>120</v>
      </c>
      <c r="D3" s="207" t="s">
        <v>121</v>
      </c>
      <c r="E3" s="207" t="s">
        <v>127</v>
      </c>
      <c r="F3" s="207" t="s">
        <v>395</v>
      </c>
      <c r="G3" s="207" t="s">
        <v>374</v>
      </c>
      <c r="H3" s="207" t="s">
        <v>125</v>
      </c>
      <c r="I3" s="207" t="s">
        <v>128</v>
      </c>
      <c r="J3" s="207" t="s">
        <v>375</v>
      </c>
      <c r="K3" s="207" t="s">
        <v>150</v>
      </c>
      <c r="L3" s="160"/>
      <c r="M3" s="7"/>
      <c r="N3" s="7"/>
      <c r="O3" s="7"/>
      <c r="P3" s="7"/>
      <c r="Q3" s="1"/>
      <c r="R3" s="7" t="s">
        <v>48</v>
      </c>
      <c r="S3" s="7" t="s">
        <v>32</v>
      </c>
      <c r="T3" s="7" t="s">
        <v>34</v>
      </c>
      <c r="U3" s="7" t="s">
        <v>51</v>
      </c>
      <c r="V3" s="7" t="s">
        <v>34</v>
      </c>
      <c r="W3" s="7" t="s">
        <v>51</v>
      </c>
      <c r="X3" s="7" t="s">
        <v>37</v>
      </c>
      <c r="Y3" s="7" t="s">
        <v>32</v>
      </c>
      <c r="Z3" s="7" t="s">
        <v>59</v>
      </c>
      <c r="AA3" s="7" t="s">
        <v>65</v>
      </c>
      <c r="AB3" s="1"/>
      <c r="AC3" s="1"/>
      <c r="AD3" s="1"/>
      <c r="AE3" s="1"/>
      <c r="AF3" s="1"/>
      <c r="AG3" s="1"/>
    </row>
    <row r="4" spans="1:33" ht="12.75">
      <c r="A4" s="220" t="s">
        <v>267</v>
      </c>
      <c r="B4" s="122" t="s">
        <v>131</v>
      </c>
      <c r="C4" s="222">
        <v>40</v>
      </c>
      <c r="D4" s="222">
        <v>39</v>
      </c>
      <c r="E4" s="222">
        <v>42</v>
      </c>
      <c r="F4" s="222">
        <v>39</v>
      </c>
      <c r="G4" s="222">
        <v>42</v>
      </c>
      <c r="H4" s="222">
        <v>38</v>
      </c>
      <c r="I4" s="222">
        <v>29</v>
      </c>
      <c r="J4" s="222">
        <v>50</v>
      </c>
      <c r="K4" s="222">
        <v>41</v>
      </c>
      <c r="L4" s="222"/>
      <c r="M4" s="222"/>
      <c r="N4" s="222"/>
      <c r="O4" s="222"/>
      <c r="P4" s="222"/>
      <c r="Q4" s="1"/>
      <c r="R4" s="101">
        <f>IF((COUNT(C4:P4))&lt;1,"",(AVERAGE(C4:P4)))</f>
        <v>40</v>
      </c>
      <c r="S4" s="39">
        <f>IF((COUNT(C4:P4,C56:P56))&lt;1,"",(AVERAGE(C4:P4,C56:P56)))</f>
        <v>41.111111111111114</v>
      </c>
      <c r="T4" s="168">
        <f>IF((COUNT(C4:P4))&lt;1,"",IF(B4="F"," ",MAX(C4:P4)))</f>
        <v>50</v>
      </c>
      <c r="U4" s="169" t="str">
        <f>IF((COUNT(C4:P4))&lt;1,"",IF(B4="F",MAX(C4:P4)," "))</f>
        <v> </v>
      </c>
      <c r="V4" s="170">
        <f>IF(B4="F"," ",IF(COUNTA(C4:P4)&gt;=6,R4," "))</f>
        <v>40</v>
      </c>
      <c r="W4" s="171" t="str">
        <f>IF(B4="F",IF(COUNTA(C4:P4)&gt;=6,R4," ")," ")</f>
        <v> </v>
      </c>
      <c r="X4" s="172">
        <f>IF((COUNT(C4:P4))&lt;1,"",(COUNT(C4:P4)))</f>
        <v>9</v>
      </c>
      <c r="Y4" s="173">
        <f>IF((COUNT(C4:P4,C56:P56))&lt;6,"",(AVERAGE(C4:P4,C56:P56)))</f>
        <v>41.111111111111114</v>
      </c>
      <c r="Z4" s="174">
        <f>IF(B4="F","",Y4)</f>
        <v>41.111111111111114</v>
      </c>
      <c r="AA4" s="175">
        <f>IF(B4="F",Y4,"")</f>
      </c>
      <c r="AB4" s="1"/>
      <c r="AC4" s="1"/>
      <c r="AD4" s="1"/>
      <c r="AE4" s="1"/>
      <c r="AF4" s="1"/>
      <c r="AG4" s="1"/>
    </row>
    <row r="5" spans="1:33" ht="12.75">
      <c r="A5" s="218" t="s">
        <v>258</v>
      </c>
      <c r="B5" s="215" t="s">
        <v>131</v>
      </c>
      <c r="C5" s="222">
        <v>44</v>
      </c>
      <c r="D5" s="222">
        <v>41</v>
      </c>
      <c r="E5" s="222">
        <v>41</v>
      </c>
      <c r="F5" s="222">
        <v>42</v>
      </c>
      <c r="G5" s="222">
        <v>37</v>
      </c>
      <c r="H5" s="222">
        <v>38</v>
      </c>
      <c r="I5" s="222"/>
      <c r="J5" s="222">
        <v>43</v>
      </c>
      <c r="K5" s="222">
        <v>54</v>
      </c>
      <c r="L5" s="222"/>
      <c r="M5" s="222"/>
      <c r="N5" s="222"/>
      <c r="O5" s="222"/>
      <c r="P5" s="222"/>
      <c r="Q5" s="1"/>
      <c r="R5" s="102">
        <f aca="true" t="shared" si="0" ref="R5:R42">IF((COUNT(C5:P5))&lt;1,"",(AVERAGE(C5:P5)))</f>
        <v>42.5</v>
      </c>
      <c r="S5" s="39">
        <f>IF((COUNT(C5:P5,C57:P57))&lt;1,"",(AVERAGE(C5:P5,C57:P57)))</f>
        <v>43</v>
      </c>
      <c r="T5" s="176">
        <f aca="true" t="shared" si="1" ref="T5:T42">IF((COUNT(C5:P5))&lt;1,"",IF(B5="F"," ",MAX(C5:P5)))</f>
        <v>54</v>
      </c>
      <c r="U5" s="177" t="str">
        <f aca="true" t="shared" si="2" ref="U5:U42">IF((COUNT(C5:P5))&lt;1,"",IF(B5="F",MAX(C5:P5)," "))</f>
        <v> </v>
      </c>
      <c r="V5" s="178">
        <f>IF(B5="F"," ",IF(COUNTA(C5:P5)&gt;=6,R5," "))</f>
        <v>42.5</v>
      </c>
      <c r="W5" s="179" t="str">
        <f>IF(B5="F",IF(COUNTA(C5:P5)&gt;=6,R5," ")," ")</f>
        <v> </v>
      </c>
      <c r="X5" s="180">
        <f aca="true" t="shared" si="3" ref="X5:X42">IF((COUNT(C5:P5))&lt;1,"",(COUNT(C5:P5)))</f>
        <v>8</v>
      </c>
      <c r="Y5" s="181">
        <f>IF((COUNT(C5:P5,C57:P57))&lt;6,"",(AVERAGE(C5:P5,C57:P57)))</f>
        <v>43</v>
      </c>
      <c r="Z5" s="182">
        <f aca="true" t="shared" si="4" ref="Z5:Z42">IF(B5="F","",Y5)</f>
        <v>43</v>
      </c>
      <c r="AA5" s="183">
        <f aca="true" t="shared" si="5" ref="AA5:AA42">IF(B5="F",Y5,"")</f>
      </c>
      <c r="AB5" s="1"/>
      <c r="AC5" s="1"/>
      <c r="AD5" s="1"/>
      <c r="AE5" s="1"/>
      <c r="AF5" s="1"/>
      <c r="AG5" s="1"/>
    </row>
    <row r="6" spans="1:33" ht="12.75">
      <c r="A6" s="218" t="s">
        <v>256</v>
      </c>
      <c r="B6" s="215" t="s">
        <v>131</v>
      </c>
      <c r="C6" s="222">
        <v>40</v>
      </c>
      <c r="D6" s="222">
        <v>41</v>
      </c>
      <c r="E6" s="222">
        <v>40</v>
      </c>
      <c r="F6" s="222">
        <v>38</v>
      </c>
      <c r="G6" s="222"/>
      <c r="H6" s="222">
        <v>47</v>
      </c>
      <c r="I6" s="222">
        <v>37</v>
      </c>
      <c r="J6" s="222"/>
      <c r="K6" s="222">
        <v>34</v>
      </c>
      <c r="L6" s="222"/>
      <c r="M6" s="222"/>
      <c r="N6" s="222"/>
      <c r="O6" s="222"/>
      <c r="P6" s="222"/>
      <c r="Q6" s="1"/>
      <c r="R6" s="102">
        <f t="shared" si="0"/>
        <v>39.57142857142857</v>
      </c>
      <c r="S6" s="39">
        <f>IF((COUNT(C6:P6,C58:P58))&lt;1,"",(AVERAGE(C6:P6,C58:P58)))</f>
        <v>39.4</v>
      </c>
      <c r="T6" s="176">
        <f t="shared" si="1"/>
        <v>47</v>
      </c>
      <c r="U6" s="177" t="str">
        <f t="shared" si="2"/>
        <v> </v>
      </c>
      <c r="V6" s="178">
        <f aca="true" t="shared" si="6" ref="V6:V42">IF(B6="F"," ",IF(COUNTA(C6:P6)&gt;=6,R6," "))</f>
        <v>39.57142857142857</v>
      </c>
      <c r="W6" s="179" t="str">
        <f aca="true" t="shared" si="7" ref="W6:W42">IF(B6="F",IF(COUNTA(C6:P6)&gt;=6,R6," ")," ")</f>
        <v> </v>
      </c>
      <c r="X6" s="180">
        <f t="shared" si="3"/>
        <v>7</v>
      </c>
      <c r="Y6" s="181">
        <f aca="true" t="shared" si="8" ref="Y6:Y42">IF((COUNT(C6:P6,C58:P58))&lt;6,"",(AVERAGE(C6:P6,C58:P58)))</f>
        <v>39.4</v>
      </c>
      <c r="Z6" s="182">
        <f t="shared" si="4"/>
        <v>39.4</v>
      </c>
      <c r="AA6" s="183">
        <f t="shared" si="5"/>
      </c>
      <c r="AB6" s="1"/>
      <c r="AC6" s="1"/>
      <c r="AD6" s="1"/>
      <c r="AE6" s="1"/>
      <c r="AF6" s="1"/>
      <c r="AG6" s="1"/>
    </row>
    <row r="7" spans="1:33" ht="12.75">
      <c r="A7" s="218" t="s">
        <v>257</v>
      </c>
      <c r="B7" s="215" t="s">
        <v>131</v>
      </c>
      <c r="C7" s="222"/>
      <c r="D7" s="222">
        <v>45</v>
      </c>
      <c r="E7" s="222">
        <v>37</v>
      </c>
      <c r="F7" s="222">
        <v>40</v>
      </c>
      <c r="G7" s="222">
        <v>38</v>
      </c>
      <c r="H7" s="222"/>
      <c r="I7" s="222">
        <v>43</v>
      </c>
      <c r="J7" s="222">
        <v>46</v>
      </c>
      <c r="K7" s="222"/>
      <c r="L7" s="222"/>
      <c r="M7" s="222"/>
      <c r="N7" s="222"/>
      <c r="O7" s="222"/>
      <c r="P7" s="222"/>
      <c r="Q7" s="1"/>
      <c r="R7" s="102">
        <f t="shared" si="0"/>
        <v>41.5</v>
      </c>
      <c r="S7" s="39">
        <f>IF((COUNT(C7:P7,C59:P59))&lt;1,"",(AVERAGE(C7:P7,C59:P59)))</f>
        <v>41.583333333333336</v>
      </c>
      <c r="T7" s="176">
        <f t="shared" si="1"/>
        <v>46</v>
      </c>
      <c r="U7" s="177" t="str">
        <f t="shared" si="2"/>
        <v> </v>
      </c>
      <c r="V7" s="178">
        <f t="shared" si="6"/>
        <v>41.5</v>
      </c>
      <c r="W7" s="179" t="str">
        <f t="shared" si="7"/>
        <v> </v>
      </c>
      <c r="X7" s="180">
        <f t="shared" si="3"/>
        <v>6</v>
      </c>
      <c r="Y7" s="181">
        <f t="shared" si="8"/>
        <v>41.583333333333336</v>
      </c>
      <c r="Z7" s="182">
        <f t="shared" si="4"/>
        <v>41.583333333333336</v>
      </c>
      <c r="AA7" s="183">
        <f t="shared" si="5"/>
      </c>
      <c r="AB7" s="1"/>
      <c r="AC7" s="1"/>
      <c r="AD7" s="1"/>
      <c r="AE7" s="1"/>
      <c r="AF7" s="1"/>
      <c r="AG7" s="1"/>
    </row>
    <row r="8" spans="1:33" ht="12.75">
      <c r="A8" s="214" t="s">
        <v>260</v>
      </c>
      <c r="B8" s="215" t="s">
        <v>131</v>
      </c>
      <c r="C8" s="222"/>
      <c r="D8" s="222">
        <v>37</v>
      </c>
      <c r="E8" s="222">
        <v>38</v>
      </c>
      <c r="F8" s="222"/>
      <c r="G8" s="222"/>
      <c r="H8" s="222"/>
      <c r="I8" s="222"/>
      <c r="J8" s="222">
        <v>43</v>
      </c>
      <c r="K8" s="222"/>
      <c r="L8" s="222"/>
      <c r="M8" s="222"/>
      <c r="N8" s="222"/>
      <c r="O8" s="222"/>
      <c r="P8" s="222"/>
      <c r="Q8" s="1"/>
      <c r="R8" s="102">
        <f t="shared" si="0"/>
        <v>39.333333333333336</v>
      </c>
      <c r="S8" s="39">
        <f>IF((COUNT(C8:P8,C60:P60))&lt;1,"",(AVERAGE(C8:P8,C60:P60)))</f>
        <v>42.2</v>
      </c>
      <c r="T8" s="176">
        <f t="shared" si="1"/>
        <v>43</v>
      </c>
      <c r="U8" s="177" t="str">
        <f t="shared" si="2"/>
        <v> </v>
      </c>
      <c r="V8" s="178" t="str">
        <f t="shared" si="6"/>
        <v> </v>
      </c>
      <c r="W8" s="179" t="str">
        <f t="shared" si="7"/>
        <v> </v>
      </c>
      <c r="X8" s="180">
        <f t="shared" si="3"/>
        <v>3</v>
      </c>
      <c r="Y8" s="181">
        <f t="shared" si="8"/>
      </c>
      <c r="Z8" s="182">
        <f t="shared" si="4"/>
      </c>
      <c r="AA8" s="183">
        <f t="shared" si="5"/>
      </c>
      <c r="AB8" s="1"/>
      <c r="AC8" s="1"/>
      <c r="AD8" s="1"/>
      <c r="AE8" s="1"/>
      <c r="AF8" s="1"/>
      <c r="AG8" s="1"/>
    </row>
    <row r="9" spans="1:33" ht="12.75">
      <c r="A9" s="218" t="s">
        <v>270</v>
      </c>
      <c r="B9" s="215" t="s">
        <v>35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1"/>
      <c r="R9" s="102"/>
      <c r="S9" s="39"/>
      <c r="T9" s="176">
        <f t="shared" si="1"/>
      </c>
      <c r="U9" s="177">
        <f t="shared" si="2"/>
      </c>
      <c r="V9" s="178" t="str">
        <f t="shared" si="6"/>
        <v> </v>
      </c>
      <c r="W9" s="179" t="str">
        <f t="shared" si="7"/>
        <v> </v>
      </c>
      <c r="X9" s="180"/>
      <c r="Y9" s="181">
        <f t="shared" si="8"/>
      </c>
      <c r="Z9" s="182">
        <f t="shared" si="4"/>
      </c>
      <c r="AA9" s="183">
        <f t="shared" si="5"/>
      </c>
      <c r="AB9" s="1"/>
      <c r="AC9" s="1"/>
      <c r="AD9" s="1"/>
      <c r="AE9" s="1"/>
      <c r="AF9" s="1"/>
      <c r="AG9" s="1"/>
    </row>
    <row r="10" spans="1:33" ht="12.75">
      <c r="A10" s="218" t="s">
        <v>268</v>
      </c>
      <c r="B10" s="215" t="s">
        <v>131</v>
      </c>
      <c r="C10" s="222">
        <v>41</v>
      </c>
      <c r="D10" s="222">
        <v>37</v>
      </c>
      <c r="E10" s="222">
        <v>39</v>
      </c>
      <c r="F10" s="222"/>
      <c r="G10" s="222">
        <v>40</v>
      </c>
      <c r="H10" s="222">
        <v>42</v>
      </c>
      <c r="I10" s="222">
        <v>38</v>
      </c>
      <c r="J10" s="222">
        <v>43</v>
      </c>
      <c r="K10" s="222">
        <v>37</v>
      </c>
      <c r="L10" s="222"/>
      <c r="M10" s="222"/>
      <c r="N10" s="222"/>
      <c r="O10" s="222"/>
      <c r="P10" s="222"/>
      <c r="Q10" s="1"/>
      <c r="R10" s="102">
        <f t="shared" si="0"/>
        <v>39.625</v>
      </c>
      <c r="S10" s="39">
        <f aca="true" t="shared" si="9" ref="S10:S25">IF((COUNT(C10:P10,C62:P62))&lt;1,"",(AVERAGE(C10:P10,C62:P62)))</f>
        <v>40.294117647058826</v>
      </c>
      <c r="T10" s="176">
        <f t="shared" si="1"/>
        <v>43</v>
      </c>
      <c r="U10" s="177" t="str">
        <f t="shared" si="2"/>
        <v> </v>
      </c>
      <c r="V10" s="178">
        <f t="shared" si="6"/>
        <v>39.625</v>
      </c>
      <c r="W10" s="179" t="str">
        <f t="shared" si="7"/>
        <v> </v>
      </c>
      <c r="X10" s="180">
        <f t="shared" si="3"/>
        <v>8</v>
      </c>
      <c r="Y10" s="181">
        <f t="shared" si="8"/>
        <v>40.294117647058826</v>
      </c>
      <c r="Z10" s="182">
        <f t="shared" si="4"/>
        <v>40.294117647058826</v>
      </c>
      <c r="AA10" s="183">
        <f t="shared" si="5"/>
      </c>
      <c r="AB10" s="1"/>
      <c r="AC10" s="1"/>
      <c r="AD10" s="1"/>
      <c r="AE10" s="1"/>
      <c r="AF10" s="1"/>
      <c r="AG10" s="1"/>
    </row>
    <row r="11" spans="1:33" ht="12.75">
      <c r="A11" s="214" t="s">
        <v>401</v>
      </c>
      <c r="B11" s="215" t="s">
        <v>131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1"/>
      <c r="R11" s="102">
        <f t="shared" si="0"/>
      </c>
      <c r="S11" s="39">
        <f t="shared" si="9"/>
      </c>
      <c r="T11" s="176">
        <f t="shared" si="1"/>
      </c>
      <c r="U11" s="177">
        <f t="shared" si="2"/>
      </c>
      <c r="V11" s="178" t="str">
        <f t="shared" si="6"/>
        <v> </v>
      </c>
      <c r="W11" s="179" t="str">
        <f t="shared" si="7"/>
        <v> </v>
      </c>
      <c r="X11" s="180">
        <f t="shared" si="3"/>
      </c>
      <c r="Y11" s="181">
        <f t="shared" si="8"/>
      </c>
      <c r="Z11" s="182">
        <f t="shared" si="4"/>
      </c>
      <c r="AA11" s="183">
        <f t="shared" si="5"/>
      </c>
      <c r="AB11" s="1"/>
      <c r="AC11" s="1"/>
      <c r="AD11" s="1"/>
      <c r="AE11" s="1"/>
      <c r="AF11" s="1"/>
      <c r="AG11" s="1"/>
    </row>
    <row r="12" spans="1:33" ht="12.75">
      <c r="A12" s="214" t="s">
        <v>271</v>
      </c>
      <c r="B12" s="215" t="s">
        <v>131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1"/>
      <c r="R12" s="102">
        <f t="shared" si="0"/>
      </c>
      <c r="S12" s="39">
        <f t="shared" si="9"/>
      </c>
      <c r="T12" s="176">
        <f t="shared" si="1"/>
      </c>
      <c r="U12" s="177">
        <f t="shared" si="2"/>
      </c>
      <c r="V12" s="178" t="str">
        <f t="shared" si="6"/>
        <v> </v>
      </c>
      <c r="W12" s="179" t="str">
        <f t="shared" si="7"/>
        <v> </v>
      </c>
      <c r="X12" s="180">
        <f t="shared" si="3"/>
      </c>
      <c r="Y12" s="181">
        <f t="shared" si="8"/>
      </c>
      <c r="Z12" s="182">
        <f t="shared" si="4"/>
      </c>
      <c r="AA12" s="183">
        <f t="shared" si="5"/>
      </c>
      <c r="AB12" s="1"/>
      <c r="AC12" s="1"/>
      <c r="AD12" s="1"/>
      <c r="AE12" s="1"/>
      <c r="AF12" s="1"/>
      <c r="AG12" s="1"/>
    </row>
    <row r="13" spans="1:33" ht="12.75">
      <c r="A13" s="218" t="s">
        <v>255</v>
      </c>
      <c r="B13" s="215" t="s">
        <v>131</v>
      </c>
      <c r="C13" s="222">
        <v>45</v>
      </c>
      <c r="D13" s="222">
        <v>38</v>
      </c>
      <c r="E13" s="222">
        <v>45</v>
      </c>
      <c r="F13" s="222">
        <v>40</v>
      </c>
      <c r="G13" s="222">
        <v>43</v>
      </c>
      <c r="H13" s="222">
        <v>43</v>
      </c>
      <c r="I13" s="222">
        <v>45</v>
      </c>
      <c r="J13" s="222">
        <v>51</v>
      </c>
      <c r="K13" s="222">
        <v>41</v>
      </c>
      <c r="L13" s="222"/>
      <c r="M13" s="222"/>
      <c r="N13" s="222"/>
      <c r="O13" s="222"/>
      <c r="P13" s="222"/>
      <c r="Q13" s="1"/>
      <c r="R13" s="102">
        <f t="shared" si="0"/>
        <v>43.44444444444444</v>
      </c>
      <c r="S13" s="39">
        <f t="shared" si="9"/>
        <v>44</v>
      </c>
      <c r="T13" s="176">
        <f t="shared" si="1"/>
        <v>51</v>
      </c>
      <c r="U13" s="177" t="str">
        <f t="shared" si="2"/>
        <v> </v>
      </c>
      <c r="V13" s="178">
        <f t="shared" si="6"/>
        <v>43.44444444444444</v>
      </c>
      <c r="W13" s="179" t="str">
        <f t="shared" si="7"/>
        <v> </v>
      </c>
      <c r="X13" s="180">
        <f t="shared" si="3"/>
        <v>9</v>
      </c>
      <c r="Y13" s="181">
        <f t="shared" si="8"/>
        <v>44</v>
      </c>
      <c r="Z13" s="182">
        <f t="shared" si="4"/>
        <v>44</v>
      </c>
      <c r="AA13" s="183">
        <f t="shared" si="5"/>
      </c>
      <c r="AB13" s="1"/>
      <c r="AC13" s="1"/>
      <c r="AD13" s="1"/>
      <c r="AE13" s="1"/>
      <c r="AF13" s="1"/>
      <c r="AG13" s="1"/>
    </row>
    <row r="14" spans="1:33" ht="12.75">
      <c r="A14" s="218" t="s">
        <v>262</v>
      </c>
      <c r="B14" s="215" t="s">
        <v>131</v>
      </c>
      <c r="C14" s="222">
        <v>43</v>
      </c>
      <c r="D14" s="222">
        <v>34</v>
      </c>
      <c r="E14" s="222"/>
      <c r="F14" s="222">
        <v>34</v>
      </c>
      <c r="G14" s="222">
        <v>45</v>
      </c>
      <c r="H14" s="222">
        <v>41</v>
      </c>
      <c r="I14" s="222">
        <v>39</v>
      </c>
      <c r="J14" s="222">
        <v>32</v>
      </c>
      <c r="K14" s="222">
        <v>39</v>
      </c>
      <c r="L14" s="222"/>
      <c r="M14" s="222"/>
      <c r="N14" s="222"/>
      <c r="O14" s="222"/>
      <c r="P14" s="222"/>
      <c r="Q14" s="1"/>
      <c r="R14" s="102">
        <f t="shared" si="0"/>
        <v>38.375</v>
      </c>
      <c r="S14" s="39">
        <f t="shared" si="9"/>
        <v>38.0625</v>
      </c>
      <c r="T14" s="176">
        <f t="shared" si="1"/>
        <v>45</v>
      </c>
      <c r="U14" s="177" t="str">
        <f t="shared" si="2"/>
        <v> </v>
      </c>
      <c r="V14" s="178">
        <f t="shared" si="6"/>
        <v>38.375</v>
      </c>
      <c r="W14" s="179" t="str">
        <f t="shared" si="7"/>
        <v> </v>
      </c>
      <c r="X14" s="180">
        <f t="shared" si="3"/>
        <v>8</v>
      </c>
      <c r="Y14" s="181">
        <f t="shared" si="8"/>
        <v>38.0625</v>
      </c>
      <c r="Z14" s="182">
        <f t="shared" si="4"/>
        <v>38.0625</v>
      </c>
      <c r="AA14" s="183">
        <f t="shared" si="5"/>
      </c>
      <c r="AB14" s="1"/>
      <c r="AC14" s="1"/>
      <c r="AD14" s="1"/>
      <c r="AE14" s="1"/>
      <c r="AF14" s="1"/>
      <c r="AG14" s="1"/>
    </row>
    <row r="15" spans="1:33" ht="12.75">
      <c r="A15" s="218" t="s">
        <v>264</v>
      </c>
      <c r="B15" s="215" t="s">
        <v>131</v>
      </c>
      <c r="C15" s="222">
        <v>40</v>
      </c>
      <c r="D15" s="222">
        <v>42</v>
      </c>
      <c r="E15" s="222">
        <v>40</v>
      </c>
      <c r="F15" s="222">
        <v>43</v>
      </c>
      <c r="G15" s="222">
        <v>42</v>
      </c>
      <c r="H15" s="222">
        <v>42</v>
      </c>
      <c r="I15" s="222">
        <v>45</v>
      </c>
      <c r="J15" s="222">
        <v>38</v>
      </c>
      <c r="K15" s="222">
        <v>39</v>
      </c>
      <c r="L15" s="222"/>
      <c r="M15" s="222"/>
      <c r="N15" s="222"/>
      <c r="O15" s="222"/>
      <c r="P15" s="222"/>
      <c r="Q15" s="1"/>
      <c r="R15" s="102">
        <f t="shared" si="0"/>
        <v>41.22222222222222</v>
      </c>
      <c r="S15" s="39">
        <f t="shared" si="9"/>
        <v>40.8235294117647</v>
      </c>
      <c r="T15" s="176">
        <f t="shared" si="1"/>
        <v>45</v>
      </c>
      <c r="U15" s="177" t="str">
        <f t="shared" si="2"/>
        <v> </v>
      </c>
      <c r="V15" s="178">
        <f t="shared" si="6"/>
        <v>41.22222222222222</v>
      </c>
      <c r="W15" s="179" t="str">
        <f t="shared" si="7"/>
        <v> </v>
      </c>
      <c r="X15" s="180">
        <f t="shared" si="3"/>
        <v>9</v>
      </c>
      <c r="Y15" s="181">
        <f t="shared" si="8"/>
        <v>40.8235294117647</v>
      </c>
      <c r="Z15" s="182">
        <f t="shared" si="4"/>
        <v>40.8235294117647</v>
      </c>
      <c r="AA15" s="183">
        <f t="shared" si="5"/>
      </c>
      <c r="AB15" s="1"/>
      <c r="AC15" s="1"/>
      <c r="AD15" s="1"/>
      <c r="AE15" s="1"/>
      <c r="AF15" s="1"/>
      <c r="AG15" s="1"/>
    </row>
    <row r="16" spans="1:33" ht="12.75">
      <c r="A16" s="218" t="s">
        <v>263</v>
      </c>
      <c r="B16" s="215" t="s">
        <v>131</v>
      </c>
      <c r="C16" s="222"/>
      <c r="D16" s="222"/>
      <c r="E16" s="222"/>
      <c r="F16" s="222"/>
      <c r="G16" s="222"/>
      <c r="H16" s="222"/>
      <c r="I16" s="222"/>
      <c r="J16" s="222"/>
      <c r="K16" s="222">
        <v>39</v>
      </c>
      <c r="L16" s="222"/>
      <c r="M16" s="222"/>
      <c r="N16" s="222"/>
      <c r="O16" s="222"/>
      <c r="P16" s="222"/>
      <c r="Q16" s="1"/>
      <c r="R16" s="102">
        <f t="shared" si="0"/>
        <v>39</v>
      </c>
      <c r="S16" s="39">
        <f t="shared" si="9"/>
        <v>38.666666666666664</v>
      </c>
      <c r="T16" s="176">
        <f t="shared" si="1"/>
        <v>39</v>
      </c>
      <c r="U16" s="177" t="str">
        <f t="shared" si="2"/>
        <v> </v>
      </c>
      <c r="V16" s="178" t="str">
        <f t="shared" si="6"/>
        <v> </v>
      </c>
      <c r="W16" s="179" t="str">
        <f t="shared" si="7"/>
        <v> </v>
      </c>
      <c r="X16" s="180">
        <f t="shared" si="3"/>
        <v>1</v>
      </c>
      <c r="Y16" s="181">
        <f t="shared" si="8"/>
      </c>
      <c r="Z16" s="182">
        <f t="shared" si="4"/>
      </c>
      <c r="AA16" s="183">
        <f t="shared" si="5"/>
      </c>
      <c r="AB16" s="1"/>
      <c r="AC16" s="1"/>
      <c r="AD16" s="1"/>
      <c r="AE16" s="1"/>
      <c r="AF16" s="1"/>
      <c r="AG16" s="1"/>
    </row>
    <row r="17" spans="1:33" ht="12.75">
      <c r="A17" s="218" t="s">
        <v>265</v>
      </c>
      <c r="B17" s="215" t="s">
        <v>131</v>
      </c>
      <c r="C17" s="222">
        <v>37</v>
      </c>
      <c r="D17" s="222">
        <v>43</v>
      </c>
      <c r="E17" s="222">
        <v>46</v>
      </c>
      <c r="F17" s="222">
        <v>43</v>
      </c>
      <c r="G17" s="222">
        <v>47</v>
      </c>
      <c r="H17" s="222">
        <v>40</v>
      </c>
      <c r="I17" s="222">
        <v>44</v>
      </c>
      <c r="J17" s="222">
        <v>37</v>
      </c>
      <c r="K17" s="222">
        <v>40</v>
      </c>
      <c r="L17" s="222"/>
      <c r="M17" s="222"/>
      <c r="N17" s="222"/>
      <c r="O17" s="222"/>
      <c r="P17" s="222"/>
      <c r="Q17" s="1"/>
      <c r="R17" s="102">
        <f t="shared" si="0"/>
        <v>41.888888888888886</v>
      </c>
      <c r="S17" s="39">
        <f t="shared" si="9"/>
        <v>42.44444444444444</v>
      </c>
      <c r="T17" s="176">
        <f t="shared" si="1"/>
        <v>47</v>
      </c>
      <c r="U17" s="177" t="str">
        <f t="shared" si="2"/>
        <v> </v>
      </c>
      <c r="V17" s="178">
        <f t="shared" si="6"/>
        <v>41.888888888888886</v>
      </c>
      <c r="W17" s="179" t="str">
        <f t="shared" si="7"/>
        <v> </v>
      </c>
      <c r="X17" s="180">
        <f t="shared" si="3"/>
        <v>9</v>
      </c>
      <c r="Y17" s="181">
        <f t="shared" si="8"/>
        <v>42.44444444444444</v>
      </c>
      <c r="Z17" s="182">
        <f t="shared" si="4"/>
        <v>42.44444444444444</v>
      </c>
      <c r="AA17" s="183">
        <f t="shared" si="5"/>
      </c>
      <c r="AB17" s="1"/>
      <c r="AC17" s="1"/>
      <c r="AD17" s="1"/>
      <c r="AE17" s="1"/>
      <c r="AF17" s="1"/>
      <c r="AG17" s="1"/>
    </row>
    <row r="18" spans="1:33" ht="12.75">
      <c r="A18" s="218" t="s">
        <v>259</v>
      </c>
      <c r="B18" s="215" t="s">
        <v>131</v>
      </c>
      <c r="C18" s="222">
        <v>45</v>
      </c>
      <c r="D18" s="222"/>
      <c r="E18" s="222"/>
      <c r="F18" s="222">
        <v>42</v>
      </c>
      <c r="G18" s="222">
        <v>43</v>
      </c>
      <c r="H18" s="222">
        <v>39</v>
      </c>
      <c r="I18" s="222">
        <v>29</v>
      </c>
      <c r="J18" s="222"/>
      <c r="K18" s="222"/>
      <c r="L18" s="222"/>
      <c r="M18" s="222"/>
      <c r="N18" s="222"/>
      <c r="O18" s="222"/>
      <c r="P18" s="222"/>
      <c r="Q18" s="1"/>
      <c r="R18" s="102">
        <f t="shared" si="0"/>
        <v>39.6</v>
      </c>
      <c r="S18" s="39">
        <f t="shared" si="9"/>
        <v>40</v>
      </c>
      <c r="T18" s="176">
        <f t="shared" si="1"/>
        <v>45</v>
      </c>
      <c r="U18" s="177" t="str">
        <f t="shared" si="2"/>
        <v> </v>
      </c>
      <c r="V18" s="178" t="str">
        <f t="shared" si="6"/>
        <v> </v>
      </c>
      <c r="W18" s="179" t="str">
        <f t="shared" si="7"/>
        <v> </v>
      </c>
      <c r="X18" s="180">
        <f t="shared" si="3"/>
        <v>5</v>
      </c>
      <c r="Y18" s="181">
        <f t="shared" si="8"/>
        <v>40</v>
      </c>
      <c r="Z18" s="182">
        <f t="shared" si="4"/>
        <v>40</v>
      </c>
      <c r="AA18" s="183">
        <f t="shared" si="5"/>
      </c>
      <c r="AB18" s="1"/>
      <c r="AC18" s="1"/>
      <c r="AD18" s="1"/>
      <c r="AE18" s="1"/>
      <c r="AF18" s="1"/>
      <c r="AG18" s="1"/>
    </row>
    <row r="19" spans="1:33" ht="12.75">
      <c r="A19" s="218" t="s">
        <v>261</v>
      </c>
      <c r="B19" s="215" t="s">
        <v>131</v>
      </c>
      <c r="C19" s="222">
        <v>34</v>
      </c>
      <c r="D19" s="222"/>
      <c r="E19" s="222">
        <v>33</v>
      </c>
      <c r="F19" s="222">
        <v>32</v>
      </c>
      <c r="G19" s="222">
        <v>32</v>
      </c>
      <c r="H19" s="222">
        <v>39</v>
      </c>
      <c r="I19" s="222">
        <v>45</v>
      </c>
      <c r="J19" s="222">
        <v>36</v>
      </c>
      <c r="K19" s="222">
        <v>41</v>
      </c>
      <c r="L19" s="222"/>
      <c r="M19" s="222"/>
      <c r="N19" s="222"/>
      <c r="O19" s="222"/>
      <c r="P19" s="222"/>
      <c r="Q19" s="1"/>
      <c r="R19" s="102">
        <f t="shared" si="0"/>
        <v>36.5</v>
      </c>
      <c r="S19" s="39">
        <f t="shared" si="9"/>
        <v>38.4</v>
      </c>
      <c r="T19" s="176">
        <f t="shared" si="1"/>
        <v>45</v>
      </c>
      <c r="U19" s="177" t="str">
        <f t="shared" si="2"/>
        <v> </v>
      </c>
      <c r="V19" s="178">
        <f t="shared" si="6"/>
        <v>36.5</v>
      </c>
      <c r="W19" s="179" t="str">
        <f t="shared" si="7"/>
        <v> </v>
      </c>
      <c r="X19" s="180">
        <f t="shared" si="3"/>
        <v>8</v>
      </c>
      <c r="Y19" s="181">
        <f t="shared" si="8"/>
        <v>38.4</v>
      </c>
      <c r="Z19" s="182">
        <f t="shared" si="4"/>
        <v>38.4</v>
      </c>
      <c r="AA19" s="183">
        <f t="shared" si="5"/>
      </c>
      <c r="AB19" s="1"/>
      <c r="AC19" s="1"/>
      <c r="AD19" s="1"/>
      <c r="AE19" s="1"/>
      <c r="AF19" s="1"/>
      <c r="AG19" s="1"/>
    </row>
    <row r="20" spans="1:33" ht="12.75">
      <c r="A20" s="218" t="s">
        <v>266</v>
      </c>
      <c r="B20" s="215" t="s">
        <v>131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1"/>
      <c r="R20" s="102">
        <f t="shared" si="0"/>
      </c>
      <c r="S20" s="39">
        <f t="shared" si="9"/>
      </c>
      <c r="T20" s="176">
        <f t="shared" si="1"/>
      </c>
      <c r="U20" s="177">
        <f t="shared" si="2"/>
      </c>
      <c r="V20" s="178" t="str">
        <f t="shared" si="6"/>
        <v> </v>
      </c>
      <c r="W20" s="179" t="str">
        <f t="shared" si="7"/>
        <v> </v>
      </c>
      <c r="X20" s="180">
        <f t="shared" si="3"/>
      </c>
      <c r="Y20" s="181">
        <f t="shared" si="8"/>
      </c>
      <c r="Z20" s="182">
        <f t="shared" si="4"/>
      </c>
      <c r="AA20" s="183">
        <f t="shared" si="5"/>
      </c>
      <c r="AB20" s="1"/>
      <c r="AC20" s="1"/>
      <c r="AD20" s="1"/>
      <c r="AE20" s="1"/>
      <c r="AF20" s="1"/>
      <c r="AG20" s="1"/>
    </row>
    <row r="21" spans="1:33" ht="13.5" thickBot="1">
      <c r="A21" s="216" t="s">
        <v>269</v>
      </c>
      <c r="B21" s="217" t="s">
        <v>131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1"/>
      <c r="R21" s="102">
        <f t="shared" si="0"/>
      </c>
      <c r="S21" s="39">
        <f t="shared" si="9"/>
      </c>
      <c r="T21" s="176">
        <f t="shared" si="1"/>
      </c>
      <c r="U21" s="177">
        <f t="shared" si="2"/>
      </c>
      <c r="V21" s="178" t="str">
        <f t="shared" si="6"/>
        <v> </v>
      </c>
      <c r="W21" s="179" t="str">
        <f t="shared" si="7"/>
        <v> </v>
      </c>
      <c r="X21" s="180">
        <f t="shared" si="3"/>
      </c>
      <c r="Y21" s="181">
        <f t="shared" si="8"/>
      </c>
      <c r="Z21" s="182">
        <f t="shared" si="4"/>
      </c>
      <c r="AA21" s="183">
        <f t="shared" si="5"/>
      </c>
      <c r="AB21" s="1"/>
      <c r="AC21" s="1"/>
      <c r="AD21" s="1"/>
      <c r="AE21" s="1"/>
      <c r="AF21" s="1"/>
      <c r="AG21" s="1"/>
    </row>
    <row r="22" spans="1:33" ht="12.75" hidden="1">
      <c r="A22" s="223"/>
      <c r="B22" s="1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1"/>
      <c r="R22" s="102">
        <f t="shared" si="0"/>
      </c>
      <c r="S22" s="39">
        <f t="shared" si="9"/>
      </c>
      <c r="T22" s="176">
        <f t="shared" si="1"/>
      </c>
      <c r="U22" s="177">
        <f t="shared" si="2"/>
      </c>
      <c r="V22" s="178" t="str">
        <f t="shared" si="6"/>
        <v> </v>
      </c>
      <c r="W22" s="179" t="str">
        <f t="shared" si="7"/>
        <v> </v>
      </c>
      <c r="X22" s="180">
        <f t="shared" si="3"/>
      </c>
      <c r="Y22" s="181">
        <f t="shared" si="8"/>
      </c>
      <c r="Z22" s="182">
        <f t="shared" si="4"/>
      </c>
      <c r="AA22" s="183">
        <f t="shared" si="5"/>
      </c>
      <c r="AB22" s="1"/>
      <c r="AC22" s="1"/>
      <c r="AD22" s="1"/>
      <c r="AE22" s="1"/>
      <c r="AF22" s="1"/>
      <c r="AG22" s="1"/>
    </row>
    <row r="23" spans="1:33" ht="12.75" hidden="1">
      <c r="A23" s="121"/>
      <c r="B23" s="1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1"/>
      <c r="R23" s="102">
        <f t="shared" si="0"/>
      </c>
      <c r="S23" s="39">
        <f t="shared" si="9"/>
      </c>
      <c r="T23" s="176">
        <f t="shared" si="1"/>
      </c>
      <c r="U23" s="177">
        <f t="shared" si="2"/>
      </c>
      <c r="V23" s="178" t="str">
        <f t="shared" si="6"/>
        <v> </v>
      </c>
      <c r="W23" s="179" t="str">
        <f t="shared" si="7"/>
        <v> </v>
      </c>
      <c r="X23" s="180">
        <f t="shared" si="3"/>
      </c>
      <c r="Y23" s="181">
        <f t="shared" si="8"/>
      </c>
      <c r="Z23" s="182">
        <f t="shared" si="4"/>
      </c>
      <c r="AA23" s="183">
        <f t="shared" si="5"/>
      </c>
      <c r="AB23" s="1"/>
      <c r="AC23" s="1"/>
      <c r="AD23" s="1"/>
      <c r="AE23" s="1"/>
      <c r="AF23" s="1"/>
      <c r="AG23" s="1"/>
    </row>
    <row r="24" spans="1:33" ht="12.75" hidden="1">
      <c r="A24" s="121"/>
      <c r="B24" s="1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1"/>
      <c r="R24" s="102">
        <f t="shared" si="0"/>
      </c>
      <c r="S24" s="39">
        <f t="shared" si="9"/>
      </c>
      <c r="T24" s="176">
        <f t="shared" si="1"/>
      </c>
      <c r="U24" s="177">
        <f t="shared" si="2"/>
      </c>
      <c r="V24" s="178" t="str">
        <f t="shared" si="6"/>
        <v> </v>
      </c>
      <c r="W24" s="179" t="str">
        <f t="shared" si="7"/>
        <v> </v>
      </c>
      <c r="X24" s="180">
        <f t="shared" si="3"/>
      </c>
      <c r="Y24" s="181">
        <f t="shared" si="8"/>
      </c>
      <c r="Z24" s="182">
        <f t="shared" si="4"/>
      </c>
      <c r="AA24" s="183">
        <f t="shared" si="5"/>
      </c>
      <c r="AB24" s="1"/>
      <c r="AC24" s="1"/>
      <c r="AD24" s="1"/>
      <c r="AE24" s="1"/>
      <c r="AF24" s="1"/>
      <c r="AG24" s="1"/>
    </row>
    <row r="25" spans="1:33" ht="12.75" hidden="1">
      <c r="A25" s="121"/>
      <c r="B25" s="1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1"/>
      <c r="R25" s="102">
        <f t="shared" si="0"/>
      </c>
      <c r="S25" s="39">
        <f t="shared" si="9"/>
      </c>
      <c r="T25" s="176">
        <f t="shared" si="1"/>
      </c>
      <c r="U25" s="177">
        <f t="shared" si="2"/>
      </c>
      <c r="V25" s="178" t="str">
        <f t="shared" si="6"/>
        <v> </v>
      </c>
      <c r="W25" s="179" t="str">
        <f t="shared" si="7"/>
        <v> </v>
      </c>
      <c r="X25" s="180">
        <f t="shared" si="3"/>
      </c>
      <c r="Y25" s="181">
        <f t="shared" si="8"/>
      </c>
      <c r="Z25" s="182">
        <f t="shared" si="4"/>
      </c>
      <c r="AA25" s="183">
        <f t="shared" si="5"/>
      </c>
      <c r="AB25" s="1"/>
      <c r="AC25" s="1"/>
      <c r="AD25" s="1"/>
      <c r="AE25" s="1"/>
      <c r="AF25" s="1"/>
      <c r="AG25" s="1"/>
    </row>
    <row r="26" spans="1:33" ht="12.75" hidden="1">
      <c r="A26" s="121"/>
      <c r="B26" s="1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1"/>
      <c r="R26" s="102">
        <f t="shared" si="0"/>
      </c>
      <c r="S26" s="39">
        <f>IF((COUNT(C26:P26,#REF!))&lt;1,"",(AVERAGE(C26:P26,#REF!)))</f>
      </c>
      <c r="T26" s="176">
        <f t="shared" si="1"/>
      </c>
      <c r="U26" s="177">
        <f t="shared" si="2"/>
      </c>
      <c r="V26" s="178" t="str">
        <f t="shared" si="6"/>
        <v> </v>
      </c>
      <c r="W26" s="179" t="str">
        <f t="shared" si="7"/>
        <v> </v>
      </c>
      <c r="X26" s="180">
        <f t="shared" si="3"/>
      </c>
      <c r="Y26" s="181">
        <f t="shared" si="8"/>
      </c>
      <c r="Z26" s="182">
        <f t="shared" si="4"/>
      </c>
      <c r="AA26" s="183">
        <f t="shared" si="5"/>
      </c>
      <c r="AB26" s="1"/>
      <c r="AC26" s="1"/>
      <c r="AD26" s="1"/>
      <c r="AE26" s="1"/>
      <c r="AF26" s="1"/>
      <c r="AG26" s="1"/>
    </row>
    <row r="27" spans="1:33" ht="12.75" hidden="1">
      <c r="A27" s="121"/>
      <c r="B27" s="13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1"/>
      <c r="R27" s="102">
        <f t="shared" si="0"/>
      </c>
      <c r="S27" s="39">
        <f>IF((COUNT(C27:P27,C78:P78))&lt;1,"",(AVERAGE(C27:P27,C78:P78)))</f>
      </c>
      <c r="T27" s="176">
        <f t="shared" si="1"/>
      </c>
      <c r="U27" s="177">
        <f t="shared" si="2"/>
      </c>
      <c r="V27" s="178" t="str">
        <f t="shared" si="6"/>
        <v> </v>
      </c>
      <c r="W27" s="179" t="str">
        <f t="shared" si="7"/>
        <v> </v>
      </c>
      <c r="X27" s="180">
        <f t="shared" si="3"/>
      </c>
      <c r="Y27" s="181">
        <f t="shared" si="8"/>
      </c>
      <c r="Z27" s="182">
        <f t="shared" si="4"/>
      </c>
      <c r="AA27" s="183">
        <f t="shared" si="5"/>
      </c>
      <c r="AB27" s="1"/>
      <c r="AC27" s="1"/>
      <c r="AD27" s="1"/>
      <c r="AE27" s="1"/>
      <c r="AF27" s="1"/>
      <c r="AG27" s="1"/>
    </row>
    <row r="28" spans="1:33" ht="12.75" hidden="1">
      <c r="A28" s="17"/>
      <c r="B28" s="13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1"/>
      <c r="R28" s="102">
        <f t="shared" si="0"/>
      </c>
      <c r="S28" s="39">
        <f>IF((COUNT(C28:P28,C80:P80))&lt;1,"",(AVERAGE(C28:P28,C80:P80)))</f>
      </c>
      <c r="T28" s="176">
        <f t="shared" si="1"/>
      </c>
      <c r="U28" s="177">
        <f t="shared" si="2"/>
      </c>
      <c r="V28" s="178" t="str">
        <f t="shared" si="6"/>
        <v> </v>
      </c>
      <c r="W28" s="179" t="str">
        <f t="shared" si="7"/>
        <v> </v>
      </c>
      <c r="X28" s="180">
        <f t="shared" si="3"/>
      </c>
      <c r="Y28" s="181">
        <f t="shared" si="8"/>
      </c>
      <c r="Z28" s="182">
        <f t="shared" si="4"/>
      </c>
      <c r="AA28" s="183">
        <f t="shared" si="5"/>
      </c>
      <c r="AB28" s="1"/>
      <c r="AC28" s="1"/>
      <c r="AD28" s="1"/>
      <c r="AE28" s="1"/>
      <c r="AF28" s="1"/>
      <c r="AG28" s="1"/>
    </row>
    <row r="29" spans="1:33" ht="12.75" hidden="1">
      <c r="A29" s="17"/>
      <c r="B29" s="13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1"/>
      <c r="R29" s="102">
        <f t="shared" si="0"/>
      </c>
      <c r="S29" s="39">
        <f>IF((COUNT(C29:P29,C81:P81))&lt;1,"",(AVERAGE(C29:P29,C81:P81)))</f>
      </c>
      <c r="T29" s="176">
        <f t="shared" si="1"/>
      </c>
      <c r="U29" s="177">
        <f t="shared" si="2"/>
      </c>
      <c r="V29" s="178" t="str">
        <f t="shared" si="6"/>
        <v> </v>
      </c>
      <c r="W29" s="179" t="str">
        <f t="shared" si="7"/>
        <v> </v>
      </c>
      <c r="X29" s="180">
        <f t="shared" si="3"/>
      </c>
      <c r="Y29" s="181">
        <f t="shared" si="8"/>
      </c>
      <c r="Z29" s="182">
        <f t="shared" si="4"/>
      </c>
      <c r="AA29" s="183">
        <f t="shared" si="5"/>
      </c>
      <c r="AB29" s="1"/>
      <c r="AC29" s="1"/>
      <c r="AD29" s="1"/>
      <c r="AE29" s="1"/>
      <c r="AF29" s="1"/>
      <c r="AG29" s="1"/>
    </row>
    <row r="30" spans="1:33" ht="12.75" hidden="1">
      <c r="A30" s="17"/>
      <c r="B30" s="13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1"/>
      <c r="R30" s="102">
        <f t="shared" si="0"/>
      </c>
      <c r="S30" s="39">
        <f aca="true" t="shared" si="10" ref="S30:S35">IF((COUNT(C30:P30,C83:P83))&lt;1,"",(AVERAGE(C30:P30,C83:P83)))</f>
      </c>
      <c r="T30" s="176">
        <f t="shared" si="1"/>
      </c>
      <c r="U30" s="177">
        <f t="shared" si="2"/>
      </c>
      <c r="V30" s="178" t="str">
        <f t="shared" si="6"/>
        <v> </v>
      </c>
      <c r="W30" s="179" t="str">
        <f t="shared" si="7"/>
        <v> </v>
      </c>
      <c r="X30" s="180">
        <f t="shared" si="3"/>
      </c>
      <c r="Y30" s="181">
        <f t="shared" si="8"/>
      </c>
      <c r="Z30" s="182">
        <f t="shared" si="4"/>
      </c>
      <c r="AA30" s="183">
        <f t="shared" si="5"/>
      </c>
      <c r="AB30" s="1"/>
      <c r="AC30" s="1"/>
      <c r="AD30" s="1"/>
      <c r="AE30" s="1"/>
      <c r="AF30" s="1"/>
      <c r="AG30" s="1"/>
    </row>
    <row r="31" spans="1:33" ht="12.75" hidden="1">
      <c r="A31" s="17"/>
      <c r="B31" s="13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"/>
      <c r="R31" s="102">
        <f t="shared" si="0"/>
      </c>
      <c r="S31" s="39">
        <f t="shared" si="10"/>
      </c>
      <c r="T31" s="176">
        <f t="shared" si="1"/>
      </c>
      <c r="U31" s="177">
        <f t="shared" si="2"/>
      </c>
      <c r="V31" s="178" t="str">
        <f t="shared" si="6"/>
        <v> </v>
      </c>
      <c r="W31" s="179" t="str">
        <f t="shared" si="7"/>
        <v> </v>
      </c>
      <c r="X31" s="180">
        <f t="shared" si="3"/>
      </c>
      <c r="Y31" s="181">
        <f t="shared" si="8"/>
      </c>
      <c r="Z31" s="182">
        <f t="shared" si="4"/>
      </c>
      <c r="AA31" s="183">
        <f t="shared" si="5"/>
      </c>
      <c r="AB31" s="1"/>
      <c r="AC31" s="1"/>
      <c r="AD31" s="1"/>
      <c r="AE31" s="1"/>
      <c r="AF31" s="1"/>
      <c r="AG31" s="1"/>
    </row>
    <row r="32" spans="1:33" ht="12.75" hidden="1">
      <c r="A32" s="17"/>
      <c r="B32" s="13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"/>
      <c r="R32" s="102">
        <f t="shared" si="0"/>
      </c>
      <c r="S32" s="39">
        <f t="shared" si="10"/>
      </c>
      <c r="T32" s="176">
        <f t="shared" si="1"/>
      </c>
      <c r="U32" s="177">
        <f t="shared" si="2"/>
      </c>
      <c r="V32" s="178" t="str">
        <f t="shared" si="6"/>
        <v> </v>
      </c>
      <c r="W32" s="179" t="str">
        <f t="shared" si="7"/>
        <v> </v>
      </c>
      <c r="X32" s="180">
        <f t="shared" si="3"/>
      </c>
      <c r="Y32" s="181">
        <f t="shared" si="8"/>
      </c>
      <c r="Z32" s="182">
        <f t="shared" si="4"/>
      </c>
      <c r="AA32" s="183">
        <f t="shared" si="5"/>
      </c>
      <c r="AB32" s="1"/>
      <c r="AC32" s="1"/>
      <c r="AD32" s="1"/>
      <c r="AE32" s="1"/>
      <c r="AF32" s="1"/>
      <c r="AG32" s="1"/>
    </row>
    <row r="33" spans="1:33" ht="12.75" hidden="1">
      <c r="A33" s="17"/>
      <c r="B33" s="13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1"/>
      <c r="R33" s="102">
        <f t="shared" si="0"/>
      </c>
      <c r="S33" s="39">
        <f t="shared" si="10"/>
      </c>
      <c r="T33" s="176">
        <f t="shared" si="1"/>
      </c>
      <c r="U33" s="177">
        <f t="shared" si="2"/>
      </c>
      <c r="V33" s="178" t="str">
        <f t="shared" si="6"/>
        <v> </v>
      </c>
      <c r="W33" s="179" t="str">
        <f t="shared" si="7"/>
        <v> </v>
      </c>
      <c r="X33" s="180">
        <f t="shared" si="3"/>
      </c>
      <c r="Y33" s="181">
        <f t="shared" si="8"/>
      </c>
      <c r="Z33" s="182">
        <f t="shared" si="4"/>
      </c>
      <c r="AA33" s="183">
        <f t="shared" si="5"/>
      </c>
      <c r="AB33" s="1"/>
      <c r="AC33" s="1"/>
      <c r="AD33" s="1"/>
      <c r="AE33" s="1"/>
      <c r="AF33" s="1"/>
      <c r="AG33" s="1"/>
    </row>
    <row r="34" spans="1:33" ht="12.75" hidden="1">
      <c r="A34" s="17"/>
      <c r="B34" s="13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1"/>
      <c r="R34" s="102">
        <f t="shared" si="0"/>
      </c>
      <c r="S34" s="39">
        <f t="shared" si="10"/>
      </c>
      <c r="T34" s="176">
        <f t="shared" si="1"/>
      </c>
      <c r="U34" s="177">
        <f t="shared" si="2"/>
      </c>
      <c r="V34" s="178" t="str">
        <f t="shared" si="6"/>
        <v> </v>
      </c>
      <c r="W34" s="179" t="str">
        <f t="shared" si="7"/>
        <v> </v>
      </c>
      <c r="X34" s="180">
        <f t="shared" si="3"/>
      </c>
      <c r="Y34" s="181">
        <f t="shared" si="8"/>
      </c>
      <c r="Z34" s="182">
        <f t="shared" si="4"/>
      </c>
      <c r="AA34" s="183">
        <f t="shared" si="5"/>
      </c>
      <c r="AB34" s="1"/>
      <c r="AC34" s="1"/>
      <c r="AD34" s="1"/>
      <c r="AE34" s="1"/>
      <c r="AF34" s="1"/>
      <c r="AG34" s="1"/>
    </row>
    <row r="35" spans="1:33" ht="12.75" hidden="1">
      <c r="A35" s="17"/>
      <c r="B35" s="13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1"/>
      <c r="R35" s="102">
        <f t="shared" si="0"/>
      </c>
      <c r="S35" s="39">
        <f t="shared" si="10"/>
      </c>
      <c r="T35" s="176">
        <f t="shared" si="1"/>
      </c>
      <c r="U35" s="177">
        <f t="shared" si="2"/>
      </c>
      <c r="V35" s="178" t="str">
        <f t="shared" si="6"/>
        <v> </v>
      </c>
      <c r="W35" s="179" t="str">
        <f t="shared" si="7"/>
        <v> </v>
      </c>
      <c r="X35" s="180">
        <f t="shared" si="3"/>
      </c>
      <c r="Y35" s="181">
        <f t="shared" si="8"/>
      </c>
      <c r="Z35" s="182">
        <f t="shared" si="4"/>
      </c>
      <c r="AA35" s="183">
        <f t="shared" si="5"/>
      </c>
      <c r="AB35" s="1"/>
      <c r="AC35" s="1"/>
      <c r="AD35" s="1"/>
      <c r="AE35" s="1"/>
      <c r="AF35" s="1"/>
      <c r="AG35" s="1"/>
    </row>
    <row r="36" spans="1:33" ht="12.75" hidden="1">
      <c r="A36" s="17"/>
      <c r="B36" s="13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1"/>
      <c r="R36" s="102">
        <f t="shared" si="0"/>
      </c>
      <c r="S36" s="39">
        <f aca="true" t="shared" si="11" ref="S36:S42">IF((COUNT(C36:P36,C88:P88))&lt;1,"",(AVERAGE(C36:P36,C88:P88)))</f>
      </c>
      <c r="T36" s="176">
        <f t="shared" si="1"/>
      </c>
      <c r="U36" s="177">
        <f t="shared" si="2"/>
      </c>
      <c r="V36" s="178" t="str">
        <f t="shared" si="6"/>
        <v> </v>
      </c>
      <c r="W36" s="179" t="str">
        <f t="shared" si="7"/>
        <v> </v>
      </c>
      <c r="X36" s="180">
        <f t="shared" si="3"/>
      </c>
      <c r="Y36" s="181">
        <f t="shared" si="8"/>
      </c>
      <c r="Z36" s="182">
        <f t="shared" si="4"/>
      </c>
      <c r="AA36" s="183">
        <f t="shared" si="5"/>
      </c>
      <c r="AB36" s="1"/>
      <c r="AC36" s="1"/>
      <c r="AD36" s="1"/>
      <c r="AE36" s="1"/>
      <c r="AF36" s="1"/>
      <c r="AG36" s="1"/>
    </row>
    <row r="37" spans="1:33" ht="12.75" hidden="1">
      <c r="A37" s="17"/>
      <c r="B37" s="13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1"/>
      <c r="R37" s="102">
        <f t="shared" si="0"/>
      </c>
      <c r="S37" s="39">
        <f t="shared" si="11"/>
      </c>
      <c r="T37" s="176">
        <f t="shared" si="1"/>
      </c>
      <c r="U37" s="177">
        <f t="shared" si="2"/>
      </c>
      <c r="V37" s="178" t="str">
        <f t="shared" si="6"/>
        <v> </v>
      </c>
      <c r="W37" s="179" t="str">
        <f t="shared" si="7"/>
        <v> </v>
      </c>
      <c r="X37" s="180">
        <f t="shared" si="3"/>
      </c>
      <c r="Y37" s="181">
        <f t="shared" si="8"/>
      </c>
      <c r="Z37" s="182">
        <f t="shared" si="4"/>
      </c>
      <c r="AA37" s="183">
        <f t="shared" si="5"/>
      </c>
      <c r="AB37" s="1"/>
      <c r="AC37" s="1"/>
      <c r="AD37" s="1"/>
      <c r="AE37" s="1"/>
      <c r="AF37" s="1"/>
      <c r="AG37" s="1"/>
    </row>
    <row r="38" spans="1:33" ht="12.75" hidden="1">
      <c r="A38" s="17"/>
      <c r="B38" s="13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1"/>
      <c r="R38" s="102">
        <f t="shared" si="0"/>
      </c>
      <c r="S38" s="39">
        <f t="shared" si="11"/>
      </c>
      <c r="T38" s="176">
        <f t="shared" si="1"/>
      </c>
      <c r="U38" s="177">
        <f t="shared" si="2"/>
      </c>
      <c r="V38" s="178" t="str">
        <f t="shared" si="6"/>
        <v> </v>
      </c>
      <c r="W38" s="179" t="str">
        <f t="shared" si="7"/>
        <v> </v>
      </c>
      <c r="X38" s="180">
        <f t="shared" si="3"/>
      </c>
      <c r="Y38" s="181">
        <f t="shared" si="8"/>
      </c>
      <c r="Z38" s="182">
        <f t="shared" si="4"/>
      </c>
      <c r="AA38" s="183">
        <f t="shared" si="5"/>
      </c>
      <c r="AB38" s="1"/>
      <c r="AC38" s="1"/>
      <c r="AD38" s="1"/>
      <c r="AE38" s="1"/>
      <c r="AF38" s="1"/>
      <c r="AG38" s="1"/>
    </row>
    <row r="39" spans="1:33" ht="12.75" hidden="1">
      <c r="A39" s="17"/>
      <c r="B39" s="13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1"/>
      <c r="R39" s="102">
        <f t="shared" si="0"/>
      </c>
      <c r="S39" s="39">
        <f t="shared" si="11"/>
      </c>
      <c r="T39" s="176">
        <f t="shared" si="1"/>
      </c>
      <c r="U39" s="177">
        <f t="shared" si="2"/>
      </c>
      <c r="V39" s="178" t="str">
        <f t="shared" si="6"/>
        <v> </v>
      </c>
      <c r="W39" s="179" t="str">
        <f t="shared" si="7"/>
        <v> </v>
      </c>
      <c r="X39" s="180">
        <f t="shared" si="3"/>
      </c>
      <c r="Y39" s="181">
        <f t="shared" si="8"/>
      </c>
      <c r="Z39" s="182">
        <f t="shared" si="4"/>
      </c>
      <c r="AA39" s="183">
        <f t="shared" si="5"/>
      </c>
      <c r="AB39" s="1"/>
      <c r="AC39" s="1"/>
      <c r="AD39" s="1"/>
      <c r="AE39" s="1"/>
      <c r="AF39" s="1"/>
      <c r="AG39" s="1"/>
    </row>
    <row r="40" spans="1:33" ht="12.75" hidden="1">
      <c r="A40" s="17"/>
      <c r="B40" s="13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1"/>
      <c r="R40" s="102">
        <f t="shared" si="0"/>
      </c>
      <c r="S40" s="39">
        <f t="shared" si="11"/>
      </c>
      <c r="T40" s="176">
        <f t="shared" si="1"/>
      </c>
      <c r="U40" s="177">
        <f t="shared" si="2"/>
      </c>
      <c r="V40" s="178" t="str">
        <f t="shared" si="6"/>
        <v> </v>
      </c>
      <c r="W40" s="179" t="str">
        <f t="shared" si="7"/>
        <v> </v>
      </c>
      <c r="X40" s="180">
        <f t="shared" si="3"/>
      </c>
      <c r="Y40" s="181">
        <f t="shared" si="8"/>
      </c>
      <c r="Z40" s="182">
        <f t="shared" si="4"/>
      </c>
      <c r="AA40" s="183">
        <f t="shared" si="5"/>
      </c>
      <c r="AB40" s="1"/>
      <c r="AC40" s="1"/>
      <c r="AD40" s="1"/>
      <c r="AE40" s="1"/>
      <c r="AF40" s="1"/>
      <c r="AG40" s="1"/>
    </row>
    <row r="41" spans="1:33" ht="12.75" hidden="1">
      <c r="A41" s="17"/>
      <c r="B41" s="13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1"/>
      <c r="R41" s="102">
        <f t="shared" si="0"/>
      </c>
      <c r="S41" s="39">
        <f t="shared" si="11"/>
      </c>
      <c r="T41" s="176">
        <f t="shared" si="1"/>
      </c>
      <c r="U41" s="177">
        <f t="shared" si="2"/>
      </c>
      <c r="V41" s="178" t="str">
        <f t="shared" si="6"/>
        <v> </v>
      </c>
      <c r="W41" s="179" t="str">
        <f t="shared" si="7"/>
        <v> </v>
      </c>
      <c r="X41" s="180">
        <f t="shared" si="3"/>
      </c>
      <c r="Y41" s="181">
        <f t="shared" si="8"/>
      </c>
      <c r="Z41" s="182">
        <f t="shared" si="4"/>
      </c>
      <c r="AA41" s="183">
        <f t="shared" si="5"/>
      </c>
      <c r="AB41" s="1"/>
      <c r="AC41" s="1"/>
      <c r="AD41" s="1"/>
      <c r="AE41" s="1"/>
      <c r="AF41" s="1"/>
      <c r="AG41" s="1"/>
    </row>
    <row r="42" spans="1:33" ht="13.5" hidden="1" thickBot="1">
      <c r="A42" s="17"/>
      <c r="B42" s="1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1"/>
      <c r="R42" s="103">
        <f t="shared" si="0"/>
      </c>
      <c r="S42" s="39">
        <f t="shared" si="11"/>
      </c>
      <c r="T42" s="185">
        <f t="shared" si="1"/>
      </c>
      <c r="U42" s="186">
        <f t="shared" si="2"/>
      </c>
      <c r="V42" s="178" t="str">
        <f t="shared" si="6"/>
        <v> </v>
      </c>
      <c r="W42" s="179" t="str">
        <f t="shared" si="7"/>
        <v> </v>
      </c>
      <c r="X42" s="187">
        <f t="shared" si="3"/>
      </c>
      <c r="Y42" s="181">
        <f t="shared" si="8"/>
      </c>
      <c r="Z42" s="182">
        <f t="shared" si="4"/>
      </c>
      <c r="AA42" s="183">
        <f t="shared" si="5"/>
      </c>
      <c r="AB42" s="1"/>
      <c r="AC42" s="1"/>
      <c r="AD42" s="1"/>
      <c r="AE42" s="1"/>
      <c r="AF42" s="1"/>
      <c r="AG42" s="1"/>
    </row>
    <row r="43" spans="1:33" ht="13.5" thickBot="1">
      <c r="A43" s="1"/>
      <c r="B43" s="5"/>
      <c r="C43" s="7">
        <f aca="true" t="shared" si="12" ref="C43:P43">IF(SUM(C4:C42)=0,"",SUM(C4:C42))</f>
        <v>409</v>
      </c>
      <c r="D43" s="7">
        <f t="shared" si="12"/>
        <v>397</v>
      </c>
      <c r="E43" s="130">
        <f>IF(SUM(E4:E42)=0,"",SUM(E4:E42))</f>
        <v>401</v>
      </c>
      <c r="F43" s="7">
        <f t="shared" si="12"/>
        <v>393</v>
      </c>
      <c r="G43" s="130">
        <f>IF(SUM(G4:G42)=0,"",SUM(G4:G42))</f>
        <v>409</v>
      </c>
      <c r="H43" s="130">
        <f t="shared" si="12"/>
        <v>409</v>
      </c>
      <c r="I43" s="130">
        <f>IF(SUM(I4:I42)=0,"",SUM(I4:I42))</f>
        <v>394</v>
      </c>
      <c r="J43" s="7">
        <f t="shared" si="12"/>
        <v>419</v>
      </c>
      <c r="K43" s="7">
        <f t="shared" si="12"/>
        <v>405</v>
      </c>
      <c r="L43" s="7">
        <f t="shared" si="12"/>
      </c>
      <c r="M43" s="7">
        <f t="shared" si="12"/>
      </c>
      <c r="N43" s="7">
        <f t="shared" si="12"/>
      </c>
      <c r="O43" s="7">
        <f t="shared" si="12"/>
      </c>
      <c r="P43" s="7">
        <f t="shared" si="12"/>
      </c>
      <c r="Q43" s="1"/>
      <c r="R43" s="20">
        <f>IF((COUNT(C43:P43))&lt;1,"",(AVERAGE(C43:P43)))</f>
        <v>404</v>
      </c>
      <c r="S43" s="20">
        <f>IF((COUNT(C43:P43,C95:P95))&lt;1,"",IF(COUNT(C95:P95)&lt;1,AVERAGE(C43:P43),IF(COUNT(C43:P43)&lt;1,AVERAGE(C95:P95),AVERAGE(C43:P43,C95:P95))))</f>
        <v>409.3333333333333</v>
      </c>
      <c r="T43" s="22">
        <f>IF(SUM(T4:T42)&lt;1,"",MAX(T4:T42))</f>
        <v>54</v>
      </c>
      <c r="U43" s="22">
        <f>IF(SUM(U4:U42)&lt;1,"",MAX(U4:U42))</f>
      </c>
      <c r="V43" s="20">
        <f>IF(SUM(V4:V42)&lt;1,"",(MAX(V4:V42)))</f>
        <v>43.44444444444444</v>
      </c>
      <c r="W43" s="20">
        <f>IF(SUM(W4:W42)&lt;1,"",(MAX(W4:W42)))</f>
      </c>
      <c r="X43" s="188">
        <f>IF((COUNT(C43:P43))&lt;1,"",+COUNT(C43:P43))</f>
        <v>9</v>
      </c>
      <c r="Y43" s="104">
        <f>IF(MAX(Y$4:Y$42)&lt;1,"",MAX(Y$4:Y$42))</f>
        <v>44</v>
      </c>
      <c r="Z43" s="104">
        <f>IF(MAX(Z$4:Z$42)&lt;1,"",MAX(Z$4:Z$42))</f>
        <v>44</v>
      </c>
      <c r="AA43" s="104">
        <f>IF(MAX(AA$4:AA$42)&lt;1,"",MAX(AA$4:AA$42))</f>
      </c>
      <c r="AB43" s="1"/>
      <c r="AC43" s="1"/>
      <c r="AD43" s="1"/>
      <c r="AE43" s="1"/>
      <c r="AF43" s="1"/>
      <c r="AG43" s="1"/>
    </row>
    <row r="44" spans="1:33" ht="13.5" thickBot="1">
      <c r="A44" s="1"/>
      <c r="B44" s="1"/>
      <c r="C44" s="5" t="s">
        <v>49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 t="s">
        <v>18</v>
      </c>
      <c r="M44" s="5" t="s">
        <v>18</v>
      </c>
      <c r="N44" s="5" t="s">
        <v>18</v>
      </c>
      <c r="O44" s="5" t="s">
        <v>18</v>
      </c>
      <c r="P44" s="5" t="s">
        <v>18</v>
      </c>
      <c r="Q44" s="1"/>
      <c r="R44" s="1"/>
      <c r="S44" s="1"/>
      <c r="T44" s="1"/>
      <c r="U44" s="1"/>
      <c r="V44" s="247" t="s">
        <v>17</v>
      </c>
      <c r="W44" s="249"/>
      <c r="X44" s="106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 t="s">
        <v>62</v>
      </c>
      <c r="B45" s="1"/>
      <c r="C45" s="14">
        <f>'Wickhamford Sports'!C95</f>
        <v>414</v>
      </c>
      <c r="D45" s="14">
        <f>'Badsey Reckers'!D95</f>
        <v>403</v>
      </c>
      <c r="E45" s="14">
        <f>Kingfishers!E95</f>
        <v>376</v>
      </c>
      <c r="F45" s="14">
        <f>'Odds &amp; Sods'!F95</f>
        <v>395</v>
      </c>
      <c r="G45" s="14">
        <f>Trackers!F95</f>
        <v>399</v>
      </c>
      <c r="H45" s="14">
        <f>Rustlers!H95</f>
        <v>389</v>
      </c>
      <c r="I45" s="14">
        <f>'Badsey Lads'!I95</f>
        <v>395</v>
      </c>
      <c r="J45" s="14">
        <f>Goodalls!J95</f>
        <v>382</v>
      </c>
      <c r="K45" s="14">
        <f>'Team Phoenix'!K95</f>
        <v>418</v>
      </c>
      <c r="L45" s="14"/>
      <c r="M45" s="14"/>
      <c r="N45" s="123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25"/>
      <c r="K46" s="1"/>
      <c r="L46" s="1"/>
      <c r="M46" s="1"/>
      <c r="N46" s="1"/>
      <c r="O46" s="1"/>
      <c r="P46" s="1"/>
      <c r="Q46" s="1"/>
      <c r="R46" s="3" t="s">
        <v>13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 t="s">
        <v>63</v>
      </c>
      <c r="B47" s="1"/>
      <c r="C47" s="108" t="str">
        <f>IF(ISNUMBER(C43),IF(ISNUMBER(C45),IF(C43&gt;C45,"Won",IF(C43=C45,"Draw","Lost")),"Error"),IF(ISNUMBER(C45),"Error",IF(C43="",IF(ISTEXT(C45),"",""),"Awarded Awy")))</f>
        <v>Lost</v>
      </c>
      <c r="D47" s="108" t="str">
        <f aca="true" t="shared" si="13" ref="D47:M47">IF(ISNUMBER(D43),IF(ISNUMBER(D45),IF(D43&gt;D45,"Won",IF(D43=D45,"Draw","Lost")),"Error"),IF(ISNUMBER(D45),"Error",IF(D43="",IF(ISTEXT(D45),"",""),"Awarded Awy")))</f>
        <v>Lost</v>
      </c>
      <c r="E47" s="108" t="str">
        <f t="shared" si="13"/>
        <v>Won</v>
      </c>
      <c r="F47" s="108" t="str">
        <f t="shared" si="13"/>
        <v>Lost</v>
      </c>
      <c r="G47" s="108" t="str">
        <f t="shared" si="13"/>
        <v>Won</v>
      </c>
      <c r="H47" s="108" t="str">
        <f t="shared" si="13"/>
        <v>Won</v>
      </c>
      <c r="I47" s="108" t="str">
        <f t="shared" si="13"/>
        <v>Lost</v>
      </c>
      <c r="J47" s="108" t="str">
        <f t="shared" si="13"/>
        <v>Won</v>
      </c>
      <c r="K47" s="108" t="str">
        <f t="shared" si="13"/>
        <v>Lost</v>
      </c>
      <c r="L47" s="108">
        <f t="shared" si="13"/>
      </c>
      <c r="M47" s="108">
        <f t="shared" si="13"/>
      </c>
      <c r="N47" s="108">
        <f>IF(ISNUMBER(N43),IF(ISNUMBER(N45),IF(N43&gt;N45,"Won",IF(N43=N45,"Draw","Lost")),"Error"),IF(ISNUMBER(N45),"Error",IF(N43="",IF(ISTEXT(N45),"Awarded Hme",""),"Awarded Awy")))</f>
      </c>
      <c r="O47" s="108">
        <f>IF(ISNUMBER(O43),IF(ISNUMBER(O45),IF(O43&gt;O45,"Won",IF(O43=O45,"Draw","Lost")),"Error"),IF(ISNUMBER(O45),"Error",IF(O43="",IF(ISTEXT(O45),"Awarded Hme",""),"Awarded Awy")))</f>
      </c>
      <c r="P47" s="108">
        <f>IF(ISNUMBER(P43),IF(ISNUMBER(P45),IF(P43&gt;P45,"Won",IF(P43=P45,"Draw","Lost")),"Error"),IF(ISNUMBER(P45),"Error",IF(P43="",IF(ISTEXT(P45),"Awarded Hme",""),"Awarded Awy")))</f>
      </c>
      <c r="Q47" s="1"/>
      <c r="R47" s="1" t="s">
        <v>31</v>
      </c>
      <c r="S47" s="5">
        <f>COUNTIF(C47:P47,"Won")</f>
        <v>4</v>
      </c>
      <c r="T47" s="1" t="s">
        <v>7</v>
      </c>
      <c r="U47" s="5">
        <f>COUNTIF(C47:P47,"Draw")</f>
        <v>0</v>
      </c>
      <c r="V47" s="1" t="s">
        <v>9</v>
      </c>
      <c r="W47" s="5">
        <f>COUNTIF(C47:P47,"Lost")</f>
        <v>5</v>
      </c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 t="s">
        <v>64</v>
      </c>
      <c r="B48" s="1"/>
      <c r="C48" s="108">
        <v>3</v>
      </c>
      <c r="D48" s="108">
        <v>3</v>
      </c>
      <c r="E48" s="108">
        <v>6</v>
      </c>
      <c r="F48" s="108">
        <v>3</v>
      </c>
      <c r="G48" s="108">
        <v>4</v>
      </c>
      <c r="H48" s="108">
        <v>5</v>
      </c>
      <c r="I48" s="108">
        <v>3</v>
      </c>
      <c r="J48" s="108">
        <v>5</v>
      </c>
      <c r="K48" s="108">
        <v>3</v>
      </c>
      <c r="L48" s="108"/>
      <c r="M48" s="108"/>
      <c r="N48" s="108"/>
      <c r="O48" s="108"/>
      <c r="P48" s="108"/>
      <c r="Q48" s="1"/>
      <c r="R48" s="1" t="s">
        <v>64</v>
      </c>
      <c r="S48" s="5">
        <f>SUM(C48:P48)</f>
        <v>35</v>
      </c>
      <c r="T48" s="1"/>
      <c r="U48" s="5"/>
      <c r="V48" s="1"/>
      <c r="W48" s="5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 t="s">
        <v>4</v>
      </c>
      <c r="B49" s="1"/>
      <c r="C49" s="108"/>
      <c r="D49" s="108"/>
      <c r="E49" s="108"/>
      <c r="F49" s="108">
        <v>1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"/>
      <c r="R49" s="1" t="s">
        <v>52</v>
      </c>
      <c r="S49" s="5">
        <f>SUM(C49:P49)</f>
        <v>1</v>
      </c>
      <c r="T49" s="1" t="s">
        <v>8</v>
      </c>
      <c r="U49" s="5">
        <f>(COUNT(C45:P45)*6)-(S48+S49)</f>
        <v>18</v>
      </c>
      <c r="V49" s="1"/>
      <c r="W49" s="5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 t="s">
        <v>29</v>
      </c>
      <c r="B50" s="1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"/>
      <c r="R50" s="1" t="s">
        <v>24</v>
      </c>
      <c r="S50" s="5">
        <f>SUM(C50:P50)</f>
        <v>0</v>
      </c>
      <c r="T50" s="1"/>
      <c r="U50" s="5"/>
      <c r="V50" s="1"/>
      <c r="W50" s="5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 t="s">
        <v>30</v>
      </c>
      <c r="B51" s="1"/>
      <c r="C51" s="108">
        <f>IF(C47="","",IF(C47="Awarded Hme",12,IF(C47="Awarded Awy",0,IF(C47="Won",6,IF(C47="Draw",3,0))+C48+(C49/2)-C50)))</f>
        <v>3</v>
      </c>
      <c r="D51" s="108">
        <f>IF(D47="","",IF(D47="Awarded Hme",12,IF(D47="Awarded Awy",0,IF(D47="Won",6,IF(D47="Draw",3,0))+D48+(D49/2)-D50)))</f>
        <v>3</v>
      </c>
      <c r="E51" s="108">
        <f aca="true" t="shared" si="14" ref="E51:P51">IF(E47="","",IF(E47="Awarded Hme",12,IF(E47="Awarded Awy",0,IF(E47="Won",6,IF(E47="Draw",3,0))+E48+(E49/2)-E50)))</f>
        <v>12</v>
      </c>
      <c r="F51" s="108">
        <f t="shared" si="14"/>
        <v>3.5</v>
      </c>
      <c r="G51" s="108">
        <f t="shared" si="14"/>
        <v>10</v>
      </c>
      <c r="H51" s="108">
        <f t="shared" si="14"/>
        <v>11</v>
      </c>
      <c r="I51" s="108">
        <f t="shared" si="14"/>
        <v>3</v>
      </c>
      <c r="J51" s="108">
        <f t="shared" si="14"/>
        <v>11</v>
      </c>
      <c r="K51" s="108">
        <f t="shared" si="14"/>
        <v>3</v>
      </c>
      <c r="L51" s="108">
        <f t="shared" si="14"/>
      </c>
      <c r="M51" s="108">
        <f t="shared" si="14"/>
      </c>
      <c r="N51" s="108">
        <f t="shared" si="14"/>
      </c>
      <c r="O51" s="108">
        <f t="shared" si="14"/>
      </c>
      <c r="P51" s="108">
        <f t="shared" si="14"/>
      </c>
      <c r="Q51" s="1"/>
      <c r="R51" s="1" t="s">
        <v>30</v>
      </c>
      <c r="S51" s="5">
        <f>SUM(C51:P51)</f>
        <v>59.5</v>
      </c>
      <c r="T51" s="1"/>
      <c r="U51" s="5"/>
      <c r="V51" s="1"/>
      <c r="W51" s="5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thickBot="1">
      <c r="A53" s="244" t="str">
        <f ca="1">+RIGHT(CELL("filename",A1),LEN(CELL("filename",A1))-FIND("]",CELL("filename",A1)))&amp;" Away"</f>
        <v>Nomads Away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89"/>
      <c r="Z53" s="1"/>
      <c r="AA53" s="1"/>
      <c r="AB53" s="1"/>
      <c r="AC53" s="1"/>
      <c r="AD53" s="1"/>
      <c r="AE53" s="1"/>
      <c r="AF53" s="1"/>
      <c r="AG53" s="1"/>
    </row>
    <row r="54" spans="1:33" ht="13.5" thickBot="1">
      <c r="A54" s="167" t="s">
        <v>110</v>
      </c>
      <c r="B54" s="161" t="s">
        <v>79</v>
      </c>
      <c r="C54" s="206">
        <v>45197</v>
      </c>
      <c r="D54" s="206">
        <v>45218</v>
      </c>
      <c r="E54" s="206">
        <v>45232</v>
      </c>
      <c r="F54" s="206">
        <v>45253</v>
      </c>
      <c r="G54" s="206">
        <v>45302</v>
      </c>
      <c r="H54" s="206">
        <v>45316</v>
      </c>
      <c r="I54" s="206">
        <v>45337</v>
      </c>
      <c r="J54" s="206">
        <v>45358</v>
      </c>
      <c r="K54" s="206">
        <v>45371</v>
      </c>
      <c r="L54" s="131"/>
      <c r="M54" s="131"/>
      <c r="N54" s="164"/>
      <c r="O54" s="164"/>
      <c r="P54" s="164"/>
      <c r="Q54" s="1"/>
      <c r="R54" s="252" t="s">
        <v>167</v>
      </c>
      <c r="S54" s="5"/>
      <c r="T54" s="246" t="s">
        <v>33</v>
      </c>
      <c r="U54" s="246"/>
      <c r="V54" s="246" t="s">
        <v>2</v>
      </c>
      <c r="W54" s="246"/>
      <c r="X54" s="7" t="s">
        <v>36</v>
      </c>
      <c r="Y54" s="16"/>
      <c r="Z54" s="1"/>
      <c r="AA54" s="1"/>
      <c r="AB54" s="1"/>
      <c r="AC54" s="1"/>
      <c r="AD54" s="1"/>
      <c r="AE54" s="1"/>
      <c r="AF54" s="1"/>
      <c r="AG54" s="1"/>
    </row>
    <row r="55" spans="1:33" ht="13.5" thickBot="1">
      <c r="A55" s="162" t="str">
        <f ca="1">+RIGHT(CELL("filename",A1),LEN(CELL("filename",A1))-FIND("]",CELL("filename",A1)))</f>
        <v>Nomads</v>
      </c>
      <c r="B55" s="7" t="s">
        <v>10</v>
      </c>
      <c r="C55" s="207" t="s">
        <v>125</v>
      </c>
      <c r="D55" s="207" t="s">
        <v>128</v>
      </c>
      <c r="E55" s="207" t="s">
        <v>375</v>
      </c>
      <c r="F55" s="207" t="s">
        <v>150</v>
      </c>
      <c r="G55" s="207" t="s">
        <v>120</v>
      </c>
      <c r="H55" s="207" t="s">
        <v>121</v>
      </c>
      <c r="I55" s="207" t="s">
        <v>127</v>
      </c>
      <c r="J55" s="207" t="s">
        <v>395</v>
      </c>
      <c r="K55" s="207" t="s">
        <v>374</v>
      </c>
      <c r="L55" s="160"/>
      <c r="M55" s="131"/>
      <c r="N55" s="7"/>
      <c r="O55" s="7"/>
      <c r="P55" s="7"/>
      <c r="Q55" s="1"/>
      <c r="R55" s="252"/>
      <c r="S55" s="5"/>
      <c r="T55" s="7" t="s">
        <v>34</v>
      </c>
      <c r="U55" s="7" t="s">
        <v>51</v>
      </c>
      <c r="V55" s="7" t="s">
        <v>34</v>
      </c>
      <c r="W55" s="7" t="s">
        <v>51</v>
      </c>
      <c r="X55" s="7" t="s">
        <v>37</v>
      </c>
      <c r="Y55" s="16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220" t="s">
        <v>267</v>
      </c>
      <c r="B56" s="122" t="s">
        <v>131</v>
      </c>
      <c r="C56" s="222">
        <v>51</v>
      </c>
      <c r="D56" s="13">
        <v>44</v>
      </c>
      <c r="E56" s="13">
        <v>46</v>
      </c>
      <c r="F56" s="13">
        <v>39</v>
      </c>
      <c r="G56" s="13">
        <v>35</v>
      </c>
      <c r="H56" s="13">
        <v>43</v>
      </c>
      <c r="I56" s="13">
        <v>44</v>
      </c>
      <c r="J56" s="13">
        <v>37</v>
      </c>
      <c r="K56" s="13">
        <v>41</v>
      </c>
      <c r="L56" s="14"/>
      <c r="M56" s="13"/>
      <c r="N56" s="14"/>
      <c r="O56" s="14"/>
      <c r="P56" s="100"/>
      <c r="Q56" s="190"/>
      <c r="R56" s="96">
        <f>IF((COUNT(C56:P56))&lt;1,"",(AVERAGE(C56:P56)))</f>
        <v>42.22222222222222</v>
      </c>
      <c r="S56" s="191"/>
      <c r="T56" s="168">
        <f>IF((COUNT(C56:P56))&lt;1,"",IF(B56="F"," ",MAX(C56:P56)))</f>
        <v>51</v>
      </c>
      <c r="U56" s="169" t="str">
        <f>IF((COUNT(C56:P56))&lt;1,"",IF(B56="F",MAX(C56:P56)," "))</f>
        <v> </v>
      </c>
      <c r="V56" s="192">
        <f>IF(B56="F"," ",IF(COUNTA(C56:P56)&gt;=6,R56," "))</f>
        <v>42.22222222222222</v>
      </c>
      <c r="W56" s="193" t="str">
        <f>IF(B56="F",IF(COUNTA(C56:P56)&gt;=6,R56," ")," ")</f>
        <v> </v>
      </c>
      <c r="X56" s="172">
        <f>IF((COUNT(C56:P56))&lt;1,"",(COUNT(C56:P56)))</f>
        <v>9</v>
      </c>
      <c r="Y56" s="19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218" t="s">
        <v>258</v>
      </c>
      <c r="B57" s="215" t="s">
        <v>131</v>
      </c>
      <c r="C57" s="57">
        <v>44</v>
      </c>
      <c r="D57" s="14">
        <v>48</v>
      </c>
      <c r="E57" s="14">
        <v>32</v>
      </c>
      <c r="F57" s="14">
        <v>44</v>
      </c>
      <c r="G57" s="14">
        <v>39</v>
      </c>
      <c r="H57" s="14">
        <v>45</v>
      </c>
      <c r="I57" s="14"/>
      <c r="J57" s="14">
        <v>48</v>
      </c>
      <c r="K57" s="14">
        <v>48</v>
      </c>
      <c r="L57" s="14"/>
      <c r="M57" s="14"/>
      <c r="N57" s="14"/>
      <c r="O57" s="14"/>
      <c r="P57" s="14"/>
      <c r="Q57" s="1"/>
      <c r="R57" s="97">
        <f aca="true" t="shared" si="15" ref="R57:R94">IF((COUNT(C57:P57))&lt;1,"",(AVERAGE(C57:P57)))</f>
        <v>43.5</v>
      </c>
      <c r="S57" s="95"/>
      <c r="T57" s="176">
        <f aca="true" t="shared" si="16" ref="T57:T94">IF((COUNT(C57:P57))&lt;1,"",IF(B57="F"," ",MAX(C57:P57)))</f>
        <v>48</v>
      </c>
      <c r="U57" s="177" t="str">
        <f aca="true" t="shared" si="17" ref="U57:U94">IF((COUNT(C57:P57))&lt;1,"",IF(B57="F",MAX(C57:P57)," "))</f>
        <v> </v>
      </c>
      <c r="V57" s="194">
        <f>IF(B57="F"," ",IF(COUNTA(C57:P57)&gt;=6,R57," "))</f>
        <v>43.5</v>
      </c>
      <c r="W57" s="195" t="str">
        <f>IF(B57="F",IF(COUNTA(C57:P57)&gt;=6,R57," ")," ")</f>
        <v> </v>
      </c>
      <c r="X57" s="180">
        <f aca="true" t="shared" si="18" ref="X57:X94">IF((COUNT(C57:P57))&lt;1,"",(COUNT(C57:P57)))</f>
        <v>8</v>
      </c>
      <c r="Y57" s="16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218" t="s">
        <v>256</v>
      </c>
      <c r="B58" s="215" t="s">
        <v>131</v>
      </c>
      <c r="C58" s="57">
        <v>42</v>
      </c>
      <c r="D58" s="14">
        <v>46</v>
      </c>
      <c r="E58" s="14">
        <v>37</v>
      </c>
      <c r="F58" s="14">
        <v>32</v>
      </c>
      <c r="G58" s="14">
        <v>28</v>
      </c>
      <c r="H58" s="14">
        <v>49</v>
      </c>
      <c r="I58" s="14">
        <v>40</v>
      </c>
      <c r="J58" s="14"/>
      <c r="K58" s="14">
        <v>40</v>
      </c>
      <c r="L58" s="14"/>
      <c r="M58" s="14"/>
      <c r="N58" s="14"/>
      <c r="O58" s="14"/>
      <c r="P58" s="14"/>
      <c r="Q58" s="1"/>
      <c r="R58" s="97">
        <f t="shared" si="15"/>
        <v>39.25</v>
      </c>
      <c r="S58" s="95"/>
      <c r="T58" s="176">
        <f t="shared" si="16"/>
        <v>49</v>
      </c>
      <c r="U58" s="177" t="str">
        <f t="shared" si="17"/>
        <v> </v>
      </c>
      <c r="V58" s="194">
        <f aca="true" t="shared" si="19" ref="V58:V94">IF(B58="F"," ",IF(COUNTA(C58:P58)&gt;=6,R58," "))</f>
        <v>39.25</v>
      </c>
      <c r="W58" s="195" t="str">
        <f aca="true" t="shared" si="20" ref="W58:W94">IF(B58="F",IF(COUNTA(C58:P58)&gt;=6,R58," ")," ")</f>
        <v> </v>
      </c>
      <c r="X58" s="180">
        <f t="shared" si="18"/>
        <v>8</v>
      </c>
      <c r="Y58" s="16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218" t="s">
        <v>257</v>
      </c>
      <c r="B59" s="215" t="s">
        <v>131</v>
      </c>
      <c r="C59" s="57">
        <v>38</v>
      </c>
      <c r="D59" s="14">
        <v>47</v>
      </c>
      <c r="E59" s="14">
        <v>46</v>
      </c>
      <c r="F59" s="14">
        <v>35</v>
      </c>
      <c r="G59" s="14"/>
      <c r="H59" s="14"/>
      <c r="I59" s="14">
        <v>41</v>
      </c>
      <c r="J59" s="14">
        <v>43</v>
      </c>
      <c r="K59" s="14"/>
      <c r="L59" s="14"/>
      <c r="M59" s="14"/>
      <c r="N59" s="14"/>
      <c r="O59" s="14"/>
      <c r="P59" s="14"/>
      <c r="Q59" s="1"/>
      <c r="R59" s="97">
        <f t="shared" si="15"/>
        <v>41.666666666666664</v>
      </c>
      <c r="S59" s="95"/>
      <c r="T59" s="176">
        <f t="shared" si="16"/>
        <v>47</v>
      </c>
      <c r="U59" s="177" t="str">
        <f t="shared" si="17"/>
        <v> </v>
      </c>
      <c r="V59" s="194">
        <f t="shared" si="19"/>
        <v>41.666666666666664</v>
      </c>
      <c r="W59" s="195" t="str">
        <f t="shared" si="20"/>
        <v> </v>
      </c>
      <c r="X59" s="180">
        <f t="shared" si="18"/>
        <v>6</v>
      </c>
      <c r="Y59" s="16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218" t="s">
        <v>260</v>
      </c>
      <c r="B60" s="215" t="s">
        <v>131</v>
      </c>
      <c r="C60" s="57">
        <v>49</v>
      </c>
      <c r="D60" s="14">
        <v>44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97">
        <f t="shared" si="15"/>
        <v>46.5</v>
      </c>
      <c r="S60" s="95"/>
      <c r="T60" s="176">
        <f t="shared" si="16"/>
        <v>49</v>
      </c>
      <c r="U60" s="177" t="str">
        <f t="shared" si="17"/>
        <v> </v>
      </c>
      <c r="V60" s="194" t="str">
        <f t="shared" si="19"/>
        <v> </v>
      </c>
      <c r="W60" s="195" t="str">
        <f t="shared" si="20"/>
        <v> </v>
      </c>
      <c r="X60" s="180">
        <f t="shared" si="18"/>
        <v>2</v>
      </c>
      <c r="Y60" s="16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218" t="s">
        <v>270</v>
      </c>
      <c r="B61" s="215" t="s">
        <v>35</v>
      </c>
      <c r="C61" s="5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97"/>
      <c r="S61" s="95"/>
      <c r="T61" s="176">
        <f t="shared" si="16"/>
      </c>
      <c r="U61" s="177">
        <f t="shared" si="17"/>
      </c>
      <c r="V61" s="194" t="str">
        <f t="shared" si="19"/>
        <v> </v>
      </c>
      <c r="W61" s="195" t="str">
        <f t="shared" si="20"/>
        <v> </v>
      </c>
      <c r="X61" s="180"/>
      <c r="Y61" s="16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218" t="s">
        <v>268</v>
      </c>
      <c r="B62" s="215" t="s">
        <v>131</v>
      </c>
      <c r="C62" s="57">
        <v>40</v>
      </c>
      <c r="D62" s="14">
        <v>44</v>
      </c>
      <c r="E62" s="14">
        <v>38</v>
      </c>
      <c r="F62" s="14">
        <v>43</v>
      </c>
      <c r="G62" s="14">
        <v>42</v>
      </c>
      <c r="H62" s="14">
        <v>42</v>
      </c>
      <c r="I62" s="14">
        <v>44</v>
      </c>
      <c r="J62" s="14">
        <v>36</v>
      </c>
      <c r="K62" s="14">
        <v>39</v>
      </c>
      <c r="L62" s="14"/>
      <c r="M62" s="14"/>
      <c r="N62" s="14"/>
      <c r="O62" s="14"/>
      <c r="P62" s="14"/>
      <c r="Q62" s="1"/>
      <c r="R62" s="97">
        <f t="shared" si="15"/>
        <v>40.888888888888886</v>
      </c>
      <c r="S62" s="95"/>
      <c r="T62" s="176">
        <f t="shared" si="16"/>
        <v>44</v>
      </c>
      <c r="U62" s="177" t="str">
        <f t="shared" si="17"/>
        <v> </v>
      </c>
      <c r="V62" s="194">
        <f t="shared" si="19"/>
        <v>40.888888888888886</v>
      </c>
      <c r="W62" s="195" t="str">
        <f t="shared" si="20"/>
        <v> </v>
      </c>
      <c r="X62" s="180">
        <f t="shared" si="18"/>
        <v>9</v>
      </c>
      <c r="Y62" s="16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218" t="s">
        <v>401</v>
      </c>
      <c r="B63" s="215" t="s">
        <v>131</v>
      </c>
      <c r="C63" s="5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97">
        <f t="shared" si="15"/>
      </c>
      <c r="S63" s="95"/>
      <c r="T63" s="176">
        <f t="shared" si="16"/>
      </c>
      <c r="U63" s="177">
        <f t="shared" si="17"/>
      </c>
      <c r="V63" s="194" t="str">
        <f t="shared" si="19"/>
        <v> </v>
      </c>
      <c r="W63" s="195" t="str">
        <f t="shared" si="20"/>
        <v> </v>
      </c>
      <c r="X63" s="180">
        <f t="shared" si="18"/>
      </c>
      <c r="Y63" s="16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218" t="s">
        <v>271</v>
      </c>
      <c r="B64" s="215" t="s">
        <v>131</v>
      </c>
      <c r="C64" s="5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97">
        <f t="shared" si="15"/>
      </c>
      <c r="S64" s="95"/>
      <c r="T64" s="176">
        <f t="shared" si="16"/>
      </c>
      <c r="U64" s="177">
        <f t="shared" si="17"/>
      </c>
      <c r="V64" s="194" t="str">
        <f t="shared" si="19"/>
        <v> </v>
      </c>
      <c r="W64" s="195" t="str">
        <f t="shared" si="20"/>
        <v> </v>
      </c>
      <c r="X64" s="180">
        <f t="shared" si="18"/>
      </c>
      <c r="Y64" s="16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218" t="s">
        <v>255</v>
      </c>
      <c r="B65" s="215" t="s">
        <v>131</v>
      </c>
      <c r="C65" s="57">
        <v>47</v>
      </c>
      <c r="D65" s="14">
        <v>46</v>
      </c>
      <c r="E65" s="14">
        <v>39</v>
      </c>
      <c r="F65" s="14">
        <v>39</v>
      </c>
      <c r="G65" s="14">
        <v>46</v>
      </c>
      <c r="H65" s="14">
        <v>42</v>
      </c>
      <c r="I65" s="14">
        <v>50</v>
      </c>
      <c r="J65" s="14">
        <v>43</v>
      </c>
      <c r="K65" s="14">
        <v>49</v>
      </c>
      <c r="L65" s="14"/>
      <c r="M65" s="14"/>
      <c r="N65" s="14"/>
      <c r="O65" s="14"/>
      <c r="P65" s="14"/>
      <c r="Q65" s="1"/>
      <c r="R65" s="97">
        <f t="shared" si="15"/>
        <v>44.55555555555556</v>
      </c>
      <c r="S65" s="95"/>
      <c r="T65" s="176">
        <f t="shared" si="16"/>
        <v>50</v>
      </c>
      <c r="U65" s="177" t="str">
        <f t="shared" si="17"/>
        <v> </v>
      </c>
      <c r="V65" s="194">
        <f t="shared" si="19"/>
        <v>44.55555555555556</v>
      </c>
      <c r="W65" s="195" t="str">
        <f t="shared" si="20"/>
        <v> </v>
      </c>
      <c r="X65" s="180">
        <f t="shared" si="18"/>
        <v>9</v>
      </c>
      <c r="Y65" s="16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218" t="s">
        <v>262</v>
      </c>
      <c r="B66" s="215" t="s">
        <v>131</v>
      </c>
      <c r="C66" s="57">
        <v>34</v>
      </c>
      <c r="D66" s="14"/>
      <c r="E66" s="14">
        <v>35</v>
      </c>
      <c r="F66" s="14">
        <v>37</v>
      </c>
      <c r="G66" s="14">
        <v>35</v>
      </c>
      <c r="H66" s="14">
        <v>39</v>
      </c>
      <c r="I66" s="14">
        <v>42</v>
      </c>
      <c r="J66" s="14">
        <v>44</v>
      </c>
      <c r="K66" s="14">
        <v>36</v>
      </c>
      <c r="L66" s="14"/>
      <c r="M66" s="14"/>
      <c r="N66" s="14"/>
      <c r="O66" s="14"/>
      <c r="P66" s="14"/>
      <c r="Q66" s="1"/>
      <c r="R66" s="97">
        <f t="shared" si="15"/>
        <v>37.75</v>
      </c>
      <c r="S66" s="95"/>
      <c r="T66" s="176">
        <f t="shared" si="16"/>
        <v>44</v>
      </c>
      <c r="U66" s="177" t="str">
        <f t="shared" si="17"/>
        <v> </v>
      </c>
      <c r="V66" s="194">
        <f t="shared" si="19"/>
        <v>37.75</v>
      </c>
      <c r="W66" s="195" t="str">
        <f t="shared" si="20"/>
        <v> </v>
      </c>
      <c r="X66" s="180">
        <f t="shared" si="18"/>
        <v>8</v>
      </c>
      <c r="Y66" s="16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218" t="s">
        <v>264</v>
      </c>
      <c r="B67" s="215" t="s">
        <v>131</v>
      </c>
      <c r="C67" s="57"/>
      <c r="D67" s="14">
        <v>39</v>
      </c>
      <c r="E67" s="14">
        <v>35</v>
      </c>
      <c r="F67" s="14">
        <v>43</v>
      </c>
      <c r="G67" s="14">
        <v>37</v>
      </c>
      <c r="H67" s="14">
        <v>47</v>
      </c>
      <c r="I67" s="14">
        <v>47</v>
      </c>
      <c r="J67" s="14">
        <v>37</v>
      </c>
      <c r="K67" s="14">
        <v>38</v>
      </c>
      <c r="L67" s="14"/>
      <c r="M67" s="14"/>
      <c r="N67" s="14"/>
      <c r="O67" s="14"/>
      <c r="P67" s="14"/>
      <c r="Q67" s="1"/>
      <c r="R67" s="97">
        <f t="shared" si="15"/>
        <v>40.375</v>
      </c>
      <c r="S67" s="95"/>
      <c r="T67" s="176">
        <f t="shared" si="16"/>
        <v>47</v>
      </c>
      <c r="U67" s="177" t="str">
        <f t="shared" si="17"/>
        <v> </v>
      </c>
      <c r="V67" s="194">
        <f t="shared" si="19"/>
        <v>40.375</v>
      </c>
      <c r="W67" s="195" t="str">
        <f t="shared" si="20"/>
        <v> </v>
      </c>
      <c r="X67" s="180">
        <f t="shared" si="18"/>
        <v>8</v>
      </c>
      <c r="Y67" s="16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218" t="s">
        <v>263</v>
      </c>
      <c r="B68" s="215" t="s">
        <v>131</v>
      </c>
      <c r="C68" s="57"/>
      <c r="D68" s="14"/>
      <c r="E68" s="14"/>
      <c r="F68" s="14"/>
      <c r="G68" s="14"/>
      <c r="H68" s="14"/>
      <c r="I68" s="14"/>
      <c r="J68" s="14">
        <v>39</v>
      </c>
      <c r="K68" s="14">
        <v>38</v>
      </c>
      <c r="L68" s="14"/>
      <c r="M68" s="14"/>
      <c r="N68" s="14"/>
      <c r="O68" s="14"/>
      <c r="P68" s="14"/>
      <c r="Q68" s="1"/>
      <c r="R68" s="97">
        <f t="shared" si="15"/>
        <v>38.5</v>
      </c>
      <c r="S68" s="95"/>
      <c r="T68" s="176">
        <f t="shared" si="16"/>
        <v>39</v>
      </c>
      <c r="U68" s="177" t="str">
        <f t="shared" si="17"/>
        <v> </v>
      </c>
      <c r="V68" s="194" t="str">
        <f t="shared" si="19"/>
        <v> </v>
      </c>
      <c r="W68" s="195" t="str">
        <f t="shared" si="20"/>
        <v> </v>
      </c>
      <c r="X68" s="180">
        <f t="shared" si="18"/>
        <v>2</v>
      </c>
      <c r="Y68" s="16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218" t="s">
        <v>265</v>
      </c>
      <c r="B69" s="215" t="s">
        <v>131</v>
      </c>
      <c r="C69" s="57">
        <v>38</v>
      </c>
      <c r="D69" s="14">
        <v>39</v>
      </c>
      <c r="E69" s="14">
        <v>49</v>
      </c>
      <c r="F69" s="14">
        <v>43</v>
      </c>
      <c r="G69" s="14">
        <v>56</v>
      </c>
      <c r="H69" s="14">
        <v>49</v>
      </c>
      <c r="I69" s="14">
        <v>38</v>
      </c>
      <c r="J69" s="14">
        <v>41</v>
      </c>
      <c r="K69" s="14">
        <v>34</v>
      </c>
      <c r="L69" s="14"/>
      <c r="M69" s="14"/>
      <c r="N69" s="14"/>
      <c r="O69" s="14"/>
      <c r="P69" s="14"/>
      <c r="Q69" s="1"/>
      <c r="R69" s="97">
        <f t="shared" si="15"/>
        <v>43</v>
      </c>
      <c r="S69" s="95"/>
      <c r="T69" s="176">
        <f t="shared" si="16"/>
        <v>56</v>
      </c>
      <c r="U69" s="177" t="str">
        <f t="shared" si="17"/>
        <v> </v>
      </c>
      <c r="V69" s="194">
        <f t="shared" si="19"/>
        <v>43</v>
      </c>
      <c r="W69" s="195" t="str">
        <f t="shared" si="20"/>
        <v> </v>
      </c>
      <c r="X69" s="180">
        <f t="shared" si="18"/>
        <v>9</v>
      </c>
      <c r="Y69" s="16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218" t="s">
        <v>259</v>
      </c>
      <c r="B70" s="215" t="s">
        <v>131</v>
      </c>
      <c r="C70" s="57"/>
      <c r="D70" s="14"/>
      <c r="E70" s="14">
        <v>35</v>
      </c>
      <c r="F70" s="14">
        <v>34</v>
      </c>
      <c r="G70" s="14">
        <v>43</v>
      </c>
      <c r="H70" s="14">
        <v>45</v>
      </c>
      <c r="I70" s="14">
        <v>45</v>
      </c>
      <c r="J70" s="14"/>
      <c r="K70" s="14"/>
      <c r="L70" s="14"/>
      <c r="M70" s="14"/>
      <c r="N70" s="14"/>
      <c r="O70" s="14"/>
      <c r="P70" s="14"/>
      <c r="Q70" s="1"/>
      <c r="R70" s="97">
        <f t="shared" si="15"/>
        <v>40.4</v>
      </c>
      <c r="S70" s="95"/>
      <c r="T70" s="176">
        <f t="shared" si="16"/>
        <v>45</v>
      </c>
      <c r="U70" s="177" t="str">
        <f t="shared" si="17"/>
        <v> </v>
      </c>
      <c r="V70" s="194" t="str">
        <f t="shared" si="19"/>
        <v> </v>
      </c>
      <c r="W70" s="195" t="str">
        <f t="shared" si="20"/>
        <v> </v>
      </c>
      <c r="X70" s="180">
        <f t="shared" si="18"/>
        <v>5</v>
      </c>
      <c r="Y70" s="16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218" t="s">
        <v>261</v>
      </c>
      <c r="B71" s="215" t="s">
        <v>131</v>
      </c>
      <c r="C71" s="57">
        <v>37</v>
      </c>
      <c r="D71" s="14">
        <v>47</v>
      </c>
      <c r="E71" s="14"/>
      <c r="F71" s="14"/>
      <c r="G71" s="14">
        <v>41</v>
      </c>
      <c r="H71" s="14">
        <v>40</v>
      </c>
      <c r="I71" s="14">
        <v>44</v>
      </c>
      <c r="J71" s="14">
        <v>34</v>
      </c>
      <c r="K71" s="14">
        <v>41</v>
      </c>
      <c r="L71" s="14"/>
      <c r="M71" s="14"/>
      <c r="N71" s="14"/>
      <c r="O71" s="14"/>
      <c r="P71" s="14"/>
      <c r="Q71" s="1"/>
      <c r="R71" s="97">
        <f t="shared" si="15"/>
        <v>40.57142857142857</v>
      </c>
      <c r="S71" s="95"/>
      <c r="T71" s="176">
        <f t="shared" si="16"/>
        <v>47</v>
      </c>
      <c r="U71" s="177" t="str">
        <f t="shared" si="17"/>
        <v> </v>
      </c>
      <c r="V71" s="194">
        <f t="shared" si="19"/>
        <v>40.57142857142857</v>
      </c>
      <c r="W71" s="195" t="str">
        <f t="shared" si="20"/>
        <v> </v>
      </c>
      <c r="X71" s="180">
        <f t="shared" si="18"/>
        <v>7</v>
      </c>
      <c r="Y71" s="16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218" t="s">
        <v>266</v>
      </c>
      <c r="B72" s="215" t="s">
        <v>131</v>
      </c>
      <c r="C72" s="5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"/>
      <c r="R72" s="97">
        <f t="shared" si="15"/>
      </c>
      <c r="S72" s="95"/>
      <c r="T72" s="176">
        <f t="shared" si="16"/>
      </c>
      <c r="U72" s="177">
        <f t="shared" si="17"/>
      </c>
      <c r="V72" s="194" t="str">
        <f t="shared" si="19"/>
        <v> </v>
      </c>
      <c r="W72" s="195" t="str">
        <f t="shared" si="20"/>
        <v> </v>
      </c>
      <c r="X72" s="180">
        <f t="shared" si="18"/>
      </c>
      <c r="Y72" s="16"/>
      <c r="Z72" s="1"/>
      <c r="AA72" s="1"/>
      <c r="AB72" s="1"/>
      <c r="AC72" s="1"/>
      <c r="AD72" s="1"/>
      <c r="AE72" s="1"/>
      <c r="AF72" s="1"/>
      <c r="AG72" s="1"/>
    </row>
    <row r="73" spans="1:33" ht="13.5" thickBot="1">
      <c r="A73" s="218" t="s">
        <v>269</v>
      </c>
      <c r="B73" s="215" t="s">
        <v>131</v>
      </c>
      <c r="C73" s="5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"/>
      <c r="R73" s="97">
        <f t="shared" si="15"/>
      </c>
      <c r="S73" s="95"/>
      <c r="T73" s="176">
        <f t="shared" si="16"/>
      </c>
      <c r="U73" s="177">
        <f t="shared" si="17"/>
      </c>
      <c r="V73" s="194" t="str">
        <f t="shared" si="19"/>
        <v> </v>
      </c>
      <c r="W73" s="195" t="str">
        <f t="shared" si="20"/>
        <v> </v>
      </c>
      <c r="X73" s="180">
        <f t="shared" si="18"/>
      </c>
      <c r="Y73" s="16"/>
      <c r="Z73" s="1"/>
      <c r="AA73" s="1"/>
      <c r="AB73" s="1"/>
      <c r="AC73" s="1"/>
      <c r="AD73" s="1"/>
      <c r="AE73" s="1"/>
      <c r="AF73" s="1"/>
      <c r="AG73" s="1"/>
    </row>
    <row r="74" spans="1:33" ht="12.75" hidden="1">
      <c r="A74" s="214"/>
      <c r="B74" s="215"/>
      <c r="C74" s="5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"/>
      <c r="R74" s="97">
        <f t="shared" si="15"/>
      </c>
      <c r="S74" s="95"/>
      <c r="T74" s="176">
        <f t="shared" si="16"/>
      </c>
      <c r="U74" s="177">
        <f t="shared" si="17"/>
      </c>
      <c r="V74" s="194" t="str">
        <f t="shared" si="19"/>
        <v> </v>
      </c>
      <c r="W74" s="195" t="str">
        <f t="shared" si="20"/>
        <v> </v>
      </c>
      <c r="X74" s="180">
        <f t="shared" si="18"/>
      </c>
      <c r="Y74" s="16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214"/>
      <c r="B75" s="215"/>
      <c r="C75" s="5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"/>
      <c r="R75" s="97">
        <f t="shared" si="15"/>
      </c>
      <c r="S75" s="95"/>
      <c r="T75" s="176">
        <f t="shared" si="16"/>
      </c>
      <c r="U75" s="177">
        <f t="shared" si="17"/>
      </c>
      <c r="V75" s="194" t="str">
        <f t="shared" si="19"/>
        <v> </v>
      </c>
      <c r="W75" s="195" t="str">
        <f t="shared" si="20"/>
        <v> </v>
      </c>
      <c r="X75" s="180">
        <f t="shared" si="18"/>
      </c>
      <c r="Y75" s="16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214"/>
      <c r="B76" s="215"/>
      <c r="C76" s="5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"/>
      <c r="R76" s="97">
        <f t="shared" si="15"/>
      </c>
      <c r="S76" s="95"/>
      <c r="T76" s="176">
        <f t="shared" si="16"/>
      </c>
      <c r="U76" s="177">
        <f t="shared" si="17"/>
      </c>
      <c r="V76" s="194" t="str">
        <f t="shared" si="19"/>
        <v> </v>
      </c>
      <c r="W76" s="195" t="str">
        <f t="shared" si="20"/>
        <v> </v>
      </c>
      <c r="X76" s="180">
        <f t="shared" si="18"/>
      </c>
      <c r="Y76" s="16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22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"/>
      <c r="R77" s="97">
        <f t="shared" si="15"/>
      </c>
      <c r="S77" s="95"/>
      <c r="T77" s="176">
        <f t="shared" si="16"/>
      </c>
      <c r="U77" s="177">
        <f t="shared" si="17"/>
      </c>
      <c r="V77" s="194" t="str">
        <f t="shared" si="19"/>
        <v> </v>
      </c>
      <c r="W77" s="195" t="str">
        <f t="shared" si="20"/>
        <v> </v>
      </c>
      <c r="X77" s="180">
        <f t="shared" si="18"/>
      </c>
      <c r="Y77" s="16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7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"/>
      <c r="R78" s="97">
        <f t="shared" si="15"/>
      </c>
      <c r="S78" s="95"/>
      <c r="T78" s="176">
        <f t="shared" si="16"/>
      </c>
      <c r="U78" s="177">
        <f t="shared" si="17"/>
      </c>
      <c r="V78" s="194" t="str">
        <f t="shared" si="19"/>
        <v> </v>
      </c>
      <c r="W78" s="195" t="str">
        <f t="shared" si="20"/>
        <v> </v>
      </c>
      <c r="X78" s="180">
        <f t="shared" si="18"/>
      </c>
      <c r="Y78" s="16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7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"/>
      <c r="R79" s="97">
        <f t="shared" si="15"/>
      </c>
      <c r="S79" s="95"/>
      <c r="T79" s="176">
        <f t="shared" si="16"/>
      </c>
      <c r="U79" s="177">
        <f t="shared" si="17"/>
      </c>
      <c r="V79" s="194" t="str">
        <f t="shared" si="19"/>
        <v> </v>
      </c>
      <c r="W79" s="195" t="str">
        <f t="shared" si="20"/>
        <v> </v>
      </c>
      <c r="X79" s="180">
        <f t="shared" si="18"/>
      </c>
      <c r="Y79" s="16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7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"/>
      <c r="R80" s="97">
        <f t="shared" si="15"/>
      </c>
      <c r="S80" s="95"/>
      <c r="T80" s="176">
        <f t="shared" si="16"/>
      </c>
      <c r="U80" s="177">
        <f t="shared" si="17"/>
      </c>
      <c r="V80" s="194" t="str">
        <f t="shared" si="19"/>
        <v> </v>
      </c>
      <c r="W80" s="195" t="str">
        <f t="shared" si="20"/>
        <v> </v>
      </c>
      <c r="X80" s="180">
        <f t="shared" si="18"/>
      </c>
      <c r="Y80" s="16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7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"/>
      <c r="R81" s="97">
        <f t="shared" si="15"/>
      </c>
      <c r="S81" s="95"/>
      <c r="T81" s="176">
        <f t="shared" si="16"/>
      </c>
      <c r="U81" s="177">
        <f t="shared" si="17"/>
      </c>
      <c r="V81" s="194" t="str">
        <f t="shared" si="19"/>
        <v> </v>
      </c>
      <c r="W81" s="195" t="str">
        <f t="shared" si="20"/>
        <v> </v>
      </c>
      <c r="X81" s="180">
        <f t="shared" si="18"/>
      </c>
      <c r="Y81" s="16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7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"/>
      <c r="R82" s="97">
        <f t="shared" si="15"/>
      </c>
      <c r="S82" s="95"/>
      <c r="T82" s="176">
        <f t="shared" si="16"/>
      </c>
      <c r="U82" s="177">
        <f t="shared" si="17"/>
      </c>
      <c r="V82" s="194" t="str">
        <f t="shared" si="19"/>
        <v> </v>
      </c>
      <c r="W82" s="195" t="str">
        <f t="shared" si="20"/>
        <v> </v>
      </c>
      <c r="X82" s="180">
        <f t="shared" si="18"/>
      </c>
      <c r="Y82" s="16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7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"/>
      <c r="R83" s="97">
        <f t="shared" si="15"/>
      </c>
      <c r="S83" s="95"/>
      <c r="T83" s="176">
        <f t="shared" si="16"/>
      </c>
      <c r="U83" s="177">
        <f t="shared" si="17"/>
      </c>
      <c r="V83" s="194" t="str">
        <f t="shared" si="19"/>
        <v> </v>
      </c>
      <c r="W83" s="195" t="str">
        <f t="shared" si="20"/>
        <v> </v>
      </c>
      <c r="X83" s="180">
        <f t="shared" si="18"/>
      </c>
      <c r="Y83" s="16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7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"/>
      <c r="R84" s="97">
        <f t="shared" si="15"/>
      </c>
      <c r="S84" s="95"/>
      <c r="T84" s="176">
        <f t="shared" si="16"/>
      </c>
      <c r="U84" s="177">
        <f t="shared" si="17"/>
      </c>
      <c r="V84" s="194" t="str">
        <f t="shared" si="19"/>
        <v> </v>
      </c>
      <c r="W84" s="195" t="str">
        <f t="shared" si="20"/>
        <v> </v>
      </c>
      <c r="X84" s="180">
        <f t="shared" si="18"/>
      </c>
      <c r="Y84" s="16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7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"/>
      <c r="R85" s="97">
        <f t="shared" si="15"/>
      </c>
      <c r="S85" s="95"/>
      <c r="T85" s="176">
        <f t="shared" si="16"/>
      </c>
      <c r="U85" s="177">
        <f t="shared" si="17"/>
      </c>
      <c r="V85" s="194" t="str">
        <f t="shared" si="19"/>
        <v> </v>
      </c>
      <c r="W85" s="195" t="str">
        <f t="shared" si="20"/>
        <v> </v>
      </c>
      <c r="X85" s="180">
        <f t="shared" si="18"/>
      </c>
      <c r="Y85" s="16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7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"/>
      <c r="R86" s="97">
        <f t="shared" si="15"/>
      </c>
      <c r="S86" s="95"/>
      <c r="T86" s="176">
        <f t="shared" si="16"/>
      </c>
      <c r="U86" s="177">
        <f t="shared" si="17"/>
      </c>
      <c r="V86" s="194" t="str">
        <f t="shared" si="19"/>
        <v> </v>
      </c>
      <c r="W86" s="195" t="str">
        <f t="shared" si="20"/>
        <v> </v>
      </c>
      <c r="X86" s="180">
        <f t="shared" si="18"/>
      </c>
      <c r="Y86" s="16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7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"/>
      <c r="R87" s="97">
        <f t="shared" si="15"/>
      </c>
      <c r="S87" s="95"/>
      <c r="T87" s="176">
        <f t="shared" si="16"/>
      </c>
      <c r="U87" s="177">
        <f t="shared" si="17"/>
      </c>
      <c r="V87" s="194" t="str">
        <f t="shared" si="19"/>
        <v> </v>
      </c>
      <c r="W87" s="195" t="str">
        <f t="shared" si="20"/>
        <v> </v>
      </c>
      <c r="X87" s="180">
        <f t="shared" si="18"/>
      </c>
      <c r="Y87" s="16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17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"/>
      <c r="R88" s="97">
        <f t="shared" si="15"/>
      </c>
      <c r="S88" s="95"/>
      <c r="T88" s="176">
        <f t="shared" si="16"/>
      </c>
      <c r="U88" s="177">
        <f t="shared" si="17"/>
      </c>
      <c r="V88" s="194" t="str">
        <f t="shared" si="19"/>
        <v> </v>
      </c>
      <c r="W88" s="195" t="str">
        <f t="shared" si="20"/>
        <v> </v>
      </c>
      <c r="X88" s="180">
        <f t="shared" si="18"/>
      </c>
      <c r="Y88" s="16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17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"/>
      <c r="R89" s="97">
        <f t="shared" si="15"/>
      </c>
      <c r="S89" s="95"/>
      <c r="T89" s="176">
        <f t="shared" si="16"/>
      </c>
      <c r="U89" s="177">
        <f t="shared" si="17"/>
      </c>
      <c r="V89" s="194" t="str">
        <f t="shared" si="19"/>
        <v> </v>
      </c>
      <c r="W89" s="195" t="str">
        <f t="shared" si="20"/>
        <v> </v>
      </c>
      <c r="X89" s="180">
        <f t="shared" si="18"/>
      </c>
      <c r="Y89" s="16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7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97">
        <f t="shared" si="15"/>
      </c>
      <c r="S90" s="95"/>
      <c r="T90" s="176">
        <f t="shared" si="16"/>
      </c>
      <c r="U90" s="177">
        <f t="shared" si="17"/>
      </c>
      <c r="V90" s="194" t="str">
        <f t="shared" si="19"/>
        <v> </v>
      </c>
      <c r="W90" s="195" t="str">
        <f t="shared" si="20"/>
        <v> </v>
      </c>
      <c r="X90" s="180">
        <f t="shared" si="18"/>
      </c>
      <c r="Y90" s="16"/>
      <c r="Z90" s="1"/>
      <c r="AA90" s="1"/>
      <c r="AB90" s="1"/>
      <c r="AC90" s="1"/>
      <c r="AD90" s="1"/>
      <c r="AE90" s="1"/>
      <c r="AF90" s="1"/>
      <c r="AG90" s="1"/>
    </row>
    <row r="91" spans="1:33" ht="12.75" hidden="1">
      <c r="A91" s="17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97">
        <f t="shared" si="15"/>
      </c>
      <c r="S91" s="95"/>
      <c r="T91" s="176">
        <f t="shared" si="16"/>
      </c>
      <c r="U91" s="177">
        <f t="shared" si="17"/>
      </c>
      <c r="V91" s="194" t="str">
        <f t="shared" si="19"/>
        <v> </v>
      </c>
      <c r="W91" s="195" t="str">
        <f t="shared" si="20"/>
        <v> </v>
      </c>
      <c r="X91" s="180">
        <f t="shared" si="18"/>
      </c>
      <c r="Y91" s="16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17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97">
        <f t="shared" si="15"/>
      </c>
      <c r="S92" s="95"/>
      <c r="T92" s="176">
        <f t="shared" si="16"/>
      </c>
      <c r="U92" s="177">
        <f t="shared" si="17"/>
      </c>
      <c r="V92" s="194" t="str">
        <f t="shared" si="19"/>
        <v> </v>
      </c>
      <c r="W92" s="195" t="str">
        <f t="shared" si="20"/>
        <v> </v>
      </c>
      <c r="X92" s="180">
        <f t="shared" si="18"/>
      </c>
      <c r="Y92" s="16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17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97">
        <f t="shared" si="15"/>
      </c>
      <c r="S93" s="95"/>
      <c r="T93" s="176">
        <f t="shared" si="16"/>
      </c>
      <c r="U93" s="177">
        <f t="shared" si="17"/>
      </c>
      <c r="V93" s="194" t="str">
        <f t="shared" si="19"/>
        <v> </v>
      </c>
      <c r="W93" s="195" t="str">
        <f t="shared" si="20"/>
        <v> </v>
      </c>
      <c r="X93" s="180">
        <f t="shared" si="18"/>
      </c>
      <c r="Y93" s="16"/>
      <c r="Z93" s="1"/>
      <c r="AA93" s="1"/>
      <c r="AB93" s="1"/>
      <c r="AC93" s="1"/>
      <c r="AD93" s="1"/>
      <c r="AE93" s="1"/>
      <c r="AF93" s="1"/>
      <c r="AG93" s="1"/>
    </row>
    <row r="94" spans="1:33" ht="13.5" hidden="1" thickBot="1">
      <c r="A94" s="17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98">
        <f t="shared" si="15"/>
      </c>
      <c r="S94" s="95"/>
      <c r="T94" s="185">
        <f t="shared" si="16"/>
      </c>
      <c r="U94" s="186">
        <f t="shared" si="17"/>
      </c>
      <c r="V94" s="194" t="str">
        <f t="shared" si="19"/>
        <v> </v>
      </c>
      <c r="W94" s="195" t="str">
        <f t="shared" si="20"/>
        <v> </v>
      </c>
      <c r="X94" s="187">
        <f t="shared" si="18"/>
      </c>
      <c r="Y94" s="16"/>
      <c r="Z94" s="1"/>
      <c r="AA94" s="1"/>
      <c r="AB94" s="1"/>
      <c r="AC94" s="1"/>
      <c r="AD94" s="1"/>
      <c r="AE94" s="1"/>
      <c r="AF94" s="1"/>
      <c r="AG94" s="1"/>
    </row>
    <row r="95" spans="1:33" ht="13.5" thickBot="1">
      <c r="A95" s="1"/>
      <c r="B95" s="5"/>
      <c r="C95" s="7">
        <f aca="true" t="shared" si="21" ref="C95:P95">IF(SUM(C56:C94)=0,"",SUM(C56:C94))</f>
        <v>420</v>
      </c>
      <c r="D95" s="7">
        <f t="shared" si="21"/>
        <v>444</v>
      </c>
      <c r="E95" s="237">
        <f>IF(SUM(E56:E94)=0,"",SUM(E56:E94))+1</f>
        <v>393</v>
      </c>
      <c r="F95" s="130">
        <f>IF(SUM(F56:F94)=0,"",SUM(F56:F94))</f>
        <v>389</v>
      </c>
      <c r="G95" s="7">
        <f t="shared" si="21"/>
        <v>402</v>
      </c>
      <c r="H95" s="7">
        <f t="shared" si="21"/>
        <v>441</v>
      </c>
      <c r="I95" s="237">
        <f>IF(SUM(I56:I94)=0,"",SUM(I56:I94))-1</f>
        <v>434</v>
      </c>
      <c r="J95" s="237">
        <f>IF(SUM(J56:J94)=0,"",SUM(J56:J94))+2</f>
        <v>404</v>
      </c>
      <c r="K95" s="237">
        <f>IF(SUM(K56:K94)=0,"",SUM(K56:K94))+1</f>
        <v>405</v>
      </c>
      <c r="L95" s="7">
        <f t="shared" si="21"/>
      </c>
      <c r="M95" s="130">
        <f t="shared" si="21"/>
      </c>
      <c r="N95" s="7">
        <f t="shared" si="21"/>
      </c>
      <c r="O95" s="7">
        <f t="shared" si="21"/>
      </c>
      <c r="P95" s="7">
        <f t="shared" si="21"/>
      </c>
      <c r="Q95" s="1"/>
      <c r="R95" s="20">
        <f>IF((COUNT(C95:P95))&lt;1,"",(AVERAGE(C95:P95)))</f>
        <v>414.6666666666667</v>
      </c>
      <c r="S95" s="21"/>
      <c r="T95" s="22">
        <f>IF(SUM(T56:T94)&lt;1,"",MAX(T56:T94))</f>
        <v>56</v>
      </c>
      <c r="U95" s="22">
        <f>IF(SUM(U56:U94)&lt;1,"",MAX(U56:U94))</f>
      </c>
      <c r="V95" s="20">
        <f>IF(SUM(V56:V94)&lt;1,"",MAX(V56:V94))</f>
        <v>44.55555555555556</v>
      </c>
      <c r="W95" s="20">
        <f>IF(SUM(W56:W94)&lt;1,"",MAX(W56:W94))</f>
      </c>
      <c r="X95" s="22">
        <f>IF((COUNT(C95:P95))&lt;1,"",+COUNT(C95:P95))</f>
        <v>9</v>
      </c>
      <c r="Y95" s="16"/>
      <c r="Z95" s="1"/>
      <c r="AA95" s="1"/>
      <c r="AB95" s="1"/>
      <c r="AC95" s="1"/>
      <c r="AD95" s="1"/>
      <c r="AE95" s="1"/>
      <c r="AF95" s="1"/>
      <c r="AG95" s="1"/>
    </row>
    <row r="96" spans="1:33" ht="13.5" thickBot="1">
      <c r="A96" s="1"/>
      <c r="B96" s="1"/>
      <c r="C96" s="5" t="s">
        <v>18</v>
      </c>
      <c r="D96" s="5" t="s">
        <v>18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 s="5" t="s">
        <v>18</v>
      </c>
      <c r="N96" s="5" t="s">
        <v>18</v>
      </c>
      <c r="O96" s="5" t="s">
        <v>18</v>
      </c>
      <c r="P96" s="5" t="s">
        <v>18</v>
      </c>
      <c r="Q96" s="1"/>
      <c r="R96" s="1"/>
      <c r="S96" s="1"/>
      <c r="T96" s="1"/>
      <c r="U96" s="1"/>
      <c r="V96" s="247" t="s">
        <v>17</v>
      </c>
      <c r="W96" s="249"/>
      <c r="X96" s="106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 t="s">
        <v>62</v>
      </c>
      <c r="B97" s="1"/>
      <c r="C97" s="14">
        <f>Rustlers!C43</f>
        <v>396</v>
      </c>
      <c r="D97" s="14">
        <f>'Badsey Lads'!E43</f>
        <v>436</v>
      </c>
      <c r="E97" s="14">
        <f>Goodalls!F43</f>
        <v>381</v>
      </c>
      <c r="F97" s="14">
        <f>'Team Phoenix'!G43</f>
        <v>403</v>
      </c>
      <c r="G97" s="14">
        <f>'Wickhamford Sports'!G43</f>
        <v>407</v>
      </c>
      <c r="H97" s="14">
        <f>'Badsey Reckers'!H43</f>
        <v>403</v>
      </c>
      <c r="I97" s="14">
        <f>Kingfishers!I43</f>
        <v>467</v>
      </c>
      <c r="J97" s="14">
        <f>'Odds &amp; Sods'!J43</f>
        <v>387</v>
      </c>
      <c r="K97" s="14">
        <f>Trackers!K43</f>
        <v>383</v>
      </c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1"/>
      <c r="G98" s="124"/>
      <c r="H98" s="1"/>
      <c r="I98" s="1"/>
      <c r="J98" s="1"/>
      <c r="K98" s="1"/>
      <c r="L98" s="1"/>
      <c r="M98" s="1"/>
      <c r="N98" s="1"/>
      <c r="O98" s="1"/>
      <c r="P98" s="1"/>
      <c r="Q98" s="1"/>
      <c r="R98" s="3" t="s">
        <v>14</v>
      </c>
      <c r="S98" s="4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 t="s">
        <v>63</v>
      </c>
      <c r="B99" s="1"/>
      <c r="C99" s="108" t="str">
        <f>IF(ISNUMBER(C95),IF(ISNUMBER(C97),IF(C95&gt;C97,"Won",IF(C95=C97,"Draw","Lost")),"Error"),IF(ISNUMBER(C97),"Error",IF(C95="",IF(ISTEXT(C97),"",""),"Awarded Awy")))</f>
        <v>Won</v>
      </c>
      <c r="D99" s="108" t="str">
        <f aca="true" t="shared" si="22" ref="D99:M99">IF(ISNUMBER(D95),IF(ISNUMBER(D97),IF(D95&gt;D97,"Won",IF(D95=D97,"Draw","Lost")),"Error"),IF(ISNUMBER(D97),"Error",IF(D95="",IF(ISTEXT(D97),"",""),"Awarded Awy")))</f>
        <v>Won</v>
      </c>
      <c r="E99" s="108" t="str">
        <f t="shared" si="22"/>
        <v>Won</v>
      </c>
      <c r="F99" s="108" t="str">
        <f t="shared" si="22"/>
        <v>Lost</v>
      </c>
      <c r="G99" s="108" t="str">
        <f t="shared" si="22"/>
        <v>Lost</v>
      </c>
      <c r="H99" s="108" t="str">
        <f t="shared" si="22"/>
        <v>Won</v>
      </c>
      <c r="I99" s="108" t="str">
        <f t="shared" si="22"/>
        <v>Lost</v>
      </c>
      <c r="J99" s="108" t="str">
        <f t="shared" si="22"/>
        <v>Won</v>
      </c>
      <c r="K99" s="108" t="str">
        <f t="shared" si="22"/>
        <v>Won</v>
      </c>
      <c r="L99" s="108">
        <f t="shared" si="22"/>
      </c>
      <c r="M99" s="108">
        <f t="shared" si="22"/>
      </c>
      <c r="N99" s="108">
        <f>IF(ISNUMBER(N95),IF(ISNUMBER(N97),IF(N95&gt;N97,"Won",IF(N95=N97,"Draw","Lost")),"Error"),IF(ISNUMBER(N97),"Error",IF(N95="",IF(ISTEXT(N97),"Awarded Hme",""),"Awarded Awy")))</f>
      </c>
      <c r="O99" s="108"/>
      <c r="P99" s="108"/>
      <c r="Q99" s="1"/>
      <c r="R99" s="1" t="s">
        <v>31</v>
      </c>
      <c r="S99" s="5">
        <f>COUNTIF(C99:P99,"Won")</f>
        <v>6</v>
      </c>
      <c r="T99" s="1" t="s">
        <v>7</v>
      </c>
      <c r="U99" s="5">
        <f>COUNTIF(C99:P99,"Draw")</f>
        <v>0</v>
      </c>
      <c r="V99" s="1" t="s">
        <v>9</v>
      </c>
      <c r="W99" s="5">
        <f>COUNTIF(C99:P99,"Lost")</f>
        <v>3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 t="s">
        <v>64</v>
      </c>
      <c r="B100" s="1"/>
      <c r="C100" s="108">
        <v>3</v>
      </c>
      <c r="D100" s="108">
        <v>3</v>
      </c>
      <c r="E100" s="108">
        <v>3</v>
      </c>
      <c r="F100" s="108">
        <v>3</v>
      </c>
      <c r="G100" s="108">
        <v>3</v>
      </c>
      <c r="H100" s="108">
        <v>5</v>
      </c>
      <c r="I100" s="108">
        <v>1</v>
      </c>
      <c r="J100" s="108">
        <v>4</v>
      </c>
      <c r="K100" s="108">
        <v>5</v>
      </c>
      <c r="L100" s="108"/>
      <c r="M100" s="108"/>
      <c r="N100" s="108"/>
      <c r="O100" s="108"/>
      <c r="P100" s="108"/>
      <c r="Q100" s="1"/>
      <c r="R100" s="1" t="s">
        <v>64</v>
      </c>
      <c r="S100" s="5">
        <f>SUM(C100:P100)</f>
        <v>30</v>
      </c>
      <c r="T100" s="1"/>
      <c r="U100" s="5"/>
      <c r="V100" s="1"/>
      <c r="W100" s="5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 t="s">
        <v>4</v>
      </c>
      <c r="B101" s="1"/>
      <c r="C101" s="108"/>
      <c r="D101" s="108">
        <v>1</v>
      </c>
      <c r="E101" s="108"/>
      <c r="F101" s="108"/>
      <c r="G101" s="108">
        <v>1</v>
      </c>
      <c r="H101" s="108">
        <v>1</v>
      </c>
      <c r="I101" s="108"/>
      <c r="J101" s="108"/>
      <c r="K101" s="108"/>
      <c r="L101" s="108"/>
      <c r="M101" s="108"/>
      <c r="N101" s="108"/>
      <c r="O101" s="108"/>
      <c r="P101" s="108"/>
      <c r="Q101" s="1"/>
      <c r="R101" s="1" t="s">
        <v>52</v>
      </c>
      <c r="S101" s="5">
        <f>SUM(C101:P101)</f>
        <v>3</v>
      </c>
      <c r="T101" s="1" t="s">
        <v>8</v>
      </c>
      <c r="U101" s="5">
        <f>(COUNT(C97:P97)*6)-(S100+S101)</f>
        <v>21</v>
      </c>
      <c r="V101" s="1"/>
      <c r="W101" s="5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 t="s">
        <v>29</v>
      </c>
      <c r="B102" s="1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"/>
      <c r="R102" s="1" t="s">
        <v>24</v>
      </c>
      <c r="S102" s="5">
        <f>SUM(C102:P102)</f>
        <v>0</v>
      </c>
      <c r="T102" s="1"/>
      <c r="U102" s="5"/>
      <c r="V102" s="1"/>
      <c r="W102" s="5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 t="s">
        <v>30</v>
      </c>
      <c r="B103" s="1"/>
      <c r="C103" s="108">
        <f aca="true" t="shared" si="23" ref="C103:P103">IF(C99="","",IF(C99="Awarded Hme",12,IF(C99="Awarded Awy",0,IF(C99="Won",6,IF(C99="Draw",3,0))+C100+(C101/2)-C102)))</f>
        <v>9</v>
      </c>
      <c r="D103" s="108">
        <f t="shared" si="23"/>
        <v>9.5</v>
      </c>
      <c r="E103" s="108">
        <f t="shared" si="23"/>
        <v>9</v>
      </c>
      <c r="F103" s="108">
        <f t="shared" si="23"/>
        <v>3</v>
      </c>
      <c r="G103" s="108">
        <f t="shared" si="23"/>
        <v>3.5</v>
      </c>
      <c r="H103" s="108">
        <f t="shared" si="23"/>
        <v>11.5</v>
      </c>
      <c r="I103" s="108">
        <f t="shared" si="23"/>
        <v>1</v>
      </c>
      <c r="J103" s="108">
        <f t="shared" si="23"/>
        <v>10</v>
      </c>
      <c r="K103" s="108">
        <f t="shared" si="23"/>
        <v>11</v>
      </c>
      <c r="L103" s="108">
        <f t="shared" si="23"/>
      </c>
      <c r="M103" s="108">
        <f t="shared" si="23"/>
      </c>
      <c r="N103" s="108">
        <f t="shared" si="23"/>
      </c>
      <c r="O103" s="108">
        <f t="shared" si="23"/>
      </c>
      <c r="P103" s="108">
        <f t="shared" si="23"/>
      </c>
      <c r="Q103" s="1"/>
      <c r="R103" s="1" t="s">
        <v>30</v>
      </c>
      <c r="S103" s="5">
        <f>SUM(C103:P103)</f>
        <v>67.5</v>
      </c>
      <c r="T103" s="1"/>
      <c r="U103" s="5"/>
      <c r="V103" s="1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7.25">
      <c r="A105" s="244" t="s">
        <v>1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198"/>
      <c r="Z105" s="1"/>
      <c r="AA105" s="1"/>
      <c r="AB105" s="1"/>
      <c r="AC105" s="1"/>
      <c r="AD105" s="1"/>
      <c r="AE105" s="1"/>
      <c r="AF105" s="1"/>
      <c r="AG105" s="1"/>
    </row>
    <row r="106" spans="1:33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3" t="s">
        <v>15</v>
      </c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53</v>
      </c>
      <c r="R107" s="1"/>
      <c r="S107" s="1"/>
      <c r="T107" s="250" t="s">
        <v>33</v>
      </c>
      <c r="U107" s="251"/>
      <c r="V107" s="250" t="s">
        <v>16</v>
      </c>
      <c r="W107" s="25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thickBot="1">
      <c r="A108" s="1"/>
      <c r="B108" s="1"/>
      <c r="C108" s="1" t="s">
        <v>31</v>
      </c>
      <c r="D108" s="5">
        <f>S47+S99</f>
        <v>10</v>
      </c>
      <c r="E108" s="1" t="s">
        <v>19</v>
      </c>
      <c r="F108" s="5">
        <f>U47+U99</f>
        <v>0</v>
      </c>
      <c r="G108" s="1" t="s">
        <v>25</v>
      </c>
      <c r="H108" s="5">
        <f>W47+W99</f>
        <v>8</v>
      </c>
      <c r="I108" s="1"/>
      <c r="J108" s="1"/>
      <c r="K108" s="1"/>
      <c r="L108" s="1"/>
      <c r="M108" s="1"/>
      <c r="N108" s="1"/>
      <c r="O108" s="1"/>
      <c r="P108" s="1"/>
      <c r="Q108" s="1" t="s">
        <v>54</v>
      </c>
      <c r="R108" s="1"/>
      <c r="S108" s="1"/>
      <c r="T108" s="9" t="s">
        <v>34</v>
      </c>
      <c r="U108" s="11" t="s">
        <v>51</v>
      </c>
      <c r="V108" s="9" t="s">
        <v>34</v>
      </c>
      <c r="W108" s="11" t="s">
        <v>51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thickBot="1">
      <c r="A109" s="1"/>
      <c r="B109" s="1"/>
      <c r="C109" s="1" t="s">
        <v>64</v>
      </c>
      <c r="D109" s="5">
        <f>S48+S100</f>
        <v>65</v>
      </c>
      <c r="E109" s="1"/>
      <c r="F109" s="5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 t="s">
        <v>55</v>
      </c>
      <c r="R109" s="1"/>
      <c r="S109" s="1"/>
      <c r="T109" s="22">
        <f>IF(ISNUMBER(T43),MAX(T43,T95),IF(ISNUMBER(T95),MAX(T43,T95),""))</f>
        <v>56</v>
      </c>
      <c r="U109" s="22">
        <f>IF(ISNUMBER(U43),MAX(U43,U95),IF(ISNUMBER(U95),MAX(U43,U95),""))</f>
      </c>
      <c r="V109" s="20">
        <f>Z43</f>
        <v>44</v>
      </c>
      <c r="W109" s="20">
        <f>AA43</f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thickBot="1">
      <c r="A110" s="1"/>
      <c r="B110" s="1"/>
      <c r="C110" s="1" t="s">
        <v>4</v>
      </c>
      <c r="D110" s="5">
        <f>S49+S101</f>
        <v>4</v>
      </c>
      <c r="E110" s="1" t="s">
        <v>26</v>
      </c>
      <c r="F110" s="5">
        <f>U49+U101</f>
        <v>39</v>
      </c>
      <c r="G110" s="1"/>
      <c r="H110" s="5"/>
      <c r="I110" s="1"/>
      <c r="J110" s="1"/>
      <c r="K110" s="1"/>
      <c r="L110" s="1"/>
      <c r="M110" s="1"/>
      <c r="N110" s="1"/>
      <c r="O110" s="1"/>
      <c r="P110" s="1"/>
      <c r="Q110" s="1" t="s">
        <v>170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thickBot="1">
      <c r="A111" s="1"/>
      <c r="B111" s="1"/>
      <c r="C111" s="1" t="s">
        <v>24</v>
      </c>
      <c r="D111" s="5">
        <f>S50+S102</f>
        <v>0</v>
      </c>
      <c r="E111" s="1"/>
      <c r="F111" s="5"/>
      <c r="G111" s="1"/>
      <c r="H111" s="5"/>
      <c r="I111" s="1"/>
      <c r="J111" s="1"/>
      <c r="K111" s="1"/>
      <c r="L111" s="1"/>
      <c r="M111" s="1"/>
      <c r="N111" s="1"/>
      <c r="O111" s="1"/>
      <c r="P111" s="1"/>
      <c r="Q111" s="1" t="s">
        <v>12</v>
      </c>
      <c r="R111" s="1"/>
      <c r="S111" s="1"/>
      <c r="T111" s="199" t="s">
        <v>58</v>
      </c>
      <c r="U111" s="105"/>
      <c r="V111" s="106"/>
      <c r="W111" s="104">
        <f>Y43</f>
        <v>44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1" t="s">
        <v>30</v>
      </c>
      <c r="D112" s="5">
        <f>S51+S103</f>
        <v>127</v>
      </c>
      <c r="E112" s="1"/>
      <c r="F112" s="5"/>
      <c r="G112" s="1" t="s">
        <v>27</v>
      </c>
      <c r="H112" s="5">
        <f>IF(ISNUMBER(X43),IF(ISNUMBER(X95),(X43+X95),X43),IF(ISNUMBER(X95),X95,"None"))</f>
        <v>18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</sheetData>
  <sheetProtection/>
  <mergeCells count="13">
    <mergeCell ref="A1:X1"/>
    <mergeCell ref="R2:S2"/>
    <mergeCell ref="T2:U2"/>
    <mergeCell ref="V2:W2"/>
    <mergeCell ref="V44:W44"/>
    <mergeCell ref="A53:X53"/>
    <mergeCell ref="T54:U54"/>
    <mergeCell ref="V54:W54"/>
    <mergeCell ref="V96:W96"/>
    <mergeCell ref="A105:X105"/>
    <mergeCell ref="T107:U107"/>
    <mergeCell ref="V107:W107"/>
    <mergeCell ref="R54:R55"/>
  </mergeCells>
  <conditionalFormatting sqref="B4:B42 B56:B94">
    <cfRule type="cellIs" priority="4" dxfId="367" operator="equal" stopIfTrue="1">
      <formula>"F"</formula>
    </cfRule>
    <cfRule type="cellIs" priority="5" dxfId="368" operator="equal" stopIfTrue="1">
      <formula>"M"</formula>
    </cfRule>
  </conditionalFormatting>
  <conditionalFormatting sqref="O99:P99 C47:P47">
    <cfRule type="cellIs" priority="6" dxfId="13" operator="equal" stopIfTrue="1">
      <formula>"Won"</formula>
    </cfRule>
  </conditionalFormatting>
  <conditionalFormatting sqref="C99:N99">
    <cfRule type="cellIs" priority="3" dxfId="13" operator="equal" stopIfTrue="1">
      <formula>"Won"</formula>
    </cfRule>
  </conditionalFormatting>
  <conditionalFormatting sqref="V4:V42">
    <cfRule type="expression" priority="1762" dxfId="7" stopIfTrue="1">
      <formula>$V4=MAX($V$4:$V$42)</formula>
    </cfRule>
  </conditionalFormatting>
  <conditionalFormatting sqref="W4:W42">
    <cfRule type="expression" priority="1765" dxfId="6" stopIfTrue="1">
      <formula>$W4=MAX($W$4:$W$42)</formula>
    </cfRule>
  </conditionalFormatting>
  <conditionalFormatting sqref="Y4:Y42">
    <cfRule type="expression" priority="1768" dxfId="23" stopIfTrue="1">
      <formula>$Y4=MAX($Y$4:$Y$42)</formula>
    </cfRule>
  </conditionalFormatting>
  <conditionalFormatting sqref="R4:S42 C4:P42">
    <cfRule type="cellIs" priority="1771" dxfId="12" operator="lessThan" stopIfTrue="1">
      <formula>1</formula>
    </cfRule>
    <cfRule type="expression" priority="1772" dxfId="6" stopIfTrue="1">
      <formula>IF($B4="F",(C4=MAX(C$4:C$42)))</formula>
    </cfRule>
    <cfRule type="expression" priority="1773" dxfId="9" stopIfTrue="1">
      <formula>IF(OR($B4="M",$B4=""),(C4=MAX(C$4:C$42)))</formula>
    </cfRule>
  </conditionalFormatting>
  <conditionalFormatting sqref="Z4:Z42">
    <cfRule type="expression" priority="1795" dxfId="10" stopIfTrue="1">
      <formula>$Z4=MAX($Z$4:$Z$42)</formula>
    </cfRule>
  </conditionalFormatting>
  <conditionalFormatting sqref="AA4:AA42">
    <cfRule type="expression" priority="1796" dxfId="11" stopIfTrue="1">
      <formula>$AA4=MAX($AA$4:$AA$42)</formula>
    </cfRule>
  </conditionalFormatting>
  <conditionalFormatting sqref="V56:V94">
    <cfRule type="expression" priority="1834" dxfId="7" stopIfTrue="1">
      <formula>$V56=MAX($V$56:$V$94)</formula>
    </cfRule>
  </conditionalFormatting>
  <conditionalFormatting sqref="W56:W94">
    <cfRule type="expression" priority="1837" dxfId="6" stopIfTrue="1">
      <formula>$W56=MAX($W$56:$W$94)</formula>
    </cfRule>
  </conditionalFormatting>
  <conditionalFormatting sqref="R56:R94 C56:P94">
    <cfRule type="cellIs" priority="1840" dxfId="12" operator="lessThan" stopIfTrue="1">
      <formula>1</formula>
    </cfRule>
    <cfRule type="expression" priority="1841" dxfId="6" stopIfTrue="1">
      <formula>IF($B56="F",(C56=MAX(C$56:C$94)))</formula>
    </cfRule>
    <cfRule type="expression" priority="1842" dxfId="9" stopIfTrue="1">
      <formula>IF(OR($B56="M",$B56=""),(C56=MAX(C$56:C$94)))</formula>
    </cfRule>
  </conditionalFormatting>
  <conditionalFormatting sqref="T56:T94 T4:T42">
    <cfRule type="expression" priority="1888" dxfId="15" stopIfTrue="1">
      <formula>$T4=MAX($T$4:$T$42,$T$56:$T$94)</formula>
    </cfRule>
  </conditionalFormatting>
  <conditionalFormatting sqref="U56:U94 U4:U42">
    <cfRule type="expression" priority="1893" dxfId="11" stopIfTrue="1">
      <formula>$U4=MAX($U$4:$U$42,$U$56:$U$94)</formula>
    </cfRule>
  </conditionalFormatting>
  <conditionalFormatting sqref="A4:A42">
    <cfRule type="expression" priority="1898" dxfId="0" stopIfTrue="1">
      <formula>(OR($T4=MAX($T$4:$T$42,$T$56:$T$94),$U4=MAX($U$4:$U$42,$U$56:$U$94)))</formula>
    </cfRule>
    <cfRule type="expression" priority="1899" dxfId="0" stopIfTrue="1">
      <formula>(OR($V4=MAX($V$56:$V$94),$W4=MAX($W$56:$W$94)))</formula>
    </cfRule>
    <cfRule type="expression" priority="1900" dxfId="0" stopIfTrue="1">
      <formula>($Y4=MAX($Y$4:$Y$42))</formula>
    </cfRule>
  </conditionalFormatting>
  <conditionalFormatting sqref="A56:A94">
    <cfRule type="expression" priority="1904" dxfId="0" stopIfTrue="1">
      <formula>(OR($T56=MAX($T$4:$T$42,$T$56:$T$94),$U56=MAX($U$4:$U$42,$U$56:$U$94)))</formula>
    </cfRule>
    <cfRule type="expression" priority="1905" dxfId="0" stopIfTrue="1">
      <formula>(OR($V56=MAX($V$56:$V$94),$W56=MAX($W$56:$W$94)))</formula>
    </cfRule>
    <cfRule type="expression" priority="1906" dxfId="0" stopIfTrue="1">
      <formula>(#REF!=MAX($Y$4:$Y$42))</formula>
    </cfRule>
  </conditionalFormatting>
  <printOptions/>
  <pageMargins left="0.4724409448818898" right="0.15748031496062992" top="0.7086614173228347" bottom="0.3937007874015748" header="0.1968503937007874" footer="0.1968503937007874"/>
  <pageSetup fitToHeight="1" fitToWidth="1" horizontalDpi="600" verticalDpi="600" orientation="landscape" paperSize="10" scale="52" r:id="rId1"/>
  <headerFooter alignWithMargins="0">
    <oddHeader>&amp;L&amp;"Verdana,Bold"&amp;12Division 1&amp;C&amp;"Verdana,Bold"&amp;12Evesham District Skittles League&amp;R&amp;"Verdana,Bold"&amp;12 2021 - 2022 Season</oddHeader>
  </headerFooter>
  <rowBreaks count="1" manualBreakCount="1">
    <brk id="112" max="255" man="1"/>
  </rowBreaks>
  <colBreaks count="1" manualBreakCount="1">
    <brk id="24" max="65535" man="1"/>
  </colBreaks>
  <ignoredErrors>
    <ignoredError sqref="A43:A52 A95:B103 C43:C44 C46 D50:D53 C50:C53 B42:B53 D46 E50:E53 F50:F53 H50:H53 G50:G53 I50:I53 E46:I46 J50:P53 C103:P103 B55 D94:P94 M95:P95 C98:J98 L98:P98 K46:P46 O47:P47 Q80:U87 Q49:T49 V49:X49 C96:P96 D44 J44:P44 J43:L43 N43:P43 N102:P102 G44:H44 Q28:U29 Q5:U5 Q62:U77 Q10:R23 T10:U22 Q30:U34 T6:U8 Q6:R8 Q95:X103 Q50:X53 E44:F44 F43 Q58:U60 Q55 S55:X55 Q54 S54:X54 I44 Q43:X48 Q35:R35 T35:U35 Q78:S78 U78 Q4:U4 X4 X5 X26:X29 X10:X23 X30:X34 X6:X8 Q36:U42 X36:X42 X35 Q56:U56 X56 Q57:U57 X57 X80:X87 X62:X77 Q88:U94 X88:X94 X58:X60 X78 Q26:S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Realm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Sparrow</dc:creator>
  <cp:keywords/>
  <dc:description/>
  <cp:lastModifiedBy>John Sparrow</cp:lastModifiedBy>
  <cp:lastPrinted>2024-04-04T21:32:52Z</cp:lastPrinted>
  <dcterms:created xsi:type="dcterms:W3CDTF">2014-07-31T18:03:22Z</dcterms:created>
  <dcterms:modified xsi:type="dcterms:W3CDTF">2024-04-04T21:38:50Z</dcterms:modified>
  <cp:category/>
  <cp:version/>
  <cp:contentType/>
  <cp:contentStatus/>
</cp:coreProperties>
</file>